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Summary" sheetId="2" state="visible" r:id="rId4"/>
    <sheet name="Farrow-to-finish piggery" sheetId="3" state="visible" r:id="rId5"/>
    <sheet name="Cow-calf" sheetId="4" state="visible" r:id="rId6"/>
    <sheet name="Trading steers" sheetId="5" state="visible" r:id="rId7"/>
    <sheet name="Merino wool" sheetId="6" state="visible" r:id="rId8"/>
    <sheet name="First-cross prime lamb" sheetId="7" state="visible" r:id="rId9"/>
  </sheets>
  <definedNames>
    <definedName function="false" hidden="false" localSheetId="1" name="_xlnm.Print_Titles" vbProcedure="false">Summary!$4:$4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<sst xmlns="http://schemas.openxmlformats.org/spreadsheetml/2006/main" count="446" uniqueCount="259">
  <si>
    <t xml:space="preserve">Enterprise gross margins</t>
  </si>
  <si>
    <t xml:space="preserve">Farm CFO by Clunes Rural</t>
  </si>
  <si>
    <t xml:space="preserve">Version 1.0, October 2026</t>
  </si>
  <si>
    <t xml:space="preserve">What this template is for</t>
  </si>
  <si>
    <t xml:space="preserve">Gross margin budgets for five common livestock enterprises: a farrow-to-finish piggery, a cow-calf herd, trading steers, a Merino wool flock and a first-cross prime lamb flock. A gross margin is income less the variable costs of running the enterprise. It excludes overheads (rates, insurance, permanent wages, depreciation, interest on borrowings) so you can compare enterprises and test prices, weights and costs.</t>
  </si>
  <si>
    <t xml:space="preserve">How to use it</t>
  </si>
  <si>
    <t xml:space="preserve">1. Pick the enterprise sheet that matches your operation. Ignore or delete the ones you don't run.</t>
  </si>
  <si>
    <t xml:space="preserve">2. Replace every blue input with your own figures: numbers, weights, prices, percentages and costs.</t>
  </si>
  <si>
    <t xml:space="preserve">3. Read the results at the bottom of each sheet: gross margin for the enterprise and per head, per DSE and per hectare (and per sow, per pig and per kg HSCW for the piggery).</t>
  </si>
  <si>
    <t xml:space="preserve">4. The Summary sheet pulls the gross margin from each enterprise sheet so you can compare them side by side.</t>
  </si>
  <si>
    <t xml:space="preserve">5. Compare your results with NSW DPI gross margin budgets at https://www.dpi.nsw.gov.au/agriculture/budgets/livestock</t>
  </si>
  <si>
    <t xml:space="preserve">About the example figures</t>
  </si>
  <si>
    <t xml:space="preserve">Figures are examples for illustration only, replace with your own. They are not current market prices, levy rates or a forecast, and they are not benchmarks.</t>
  </si>
  <si>
    <t xml:space="preserve">Compare with NSW DPI gross margin budgets at https://www.dpi.nsw.gov.au/agriculture/budgets/livestock</t>
  </si>
  <si>
    <t xml:space="preserve">Units: c/kg lwt = cents per kilogram liveweight; c/kg cwt = cents per kilogram carcase weight; kg HSCW = kilograms hot standard carcase weight; DSE = dry sheep equivalent; ha = hectares; ADG = average daily gain.</t>
  </si>
  <si>
    <t xml:space="preserve">All amounts exclude GST.</t>
  </si>
  <si>
    <t xml:space="preserve">Colour key</t>
  </si>
  <si>
    <t xml:space="preserve">Blue text on a sand fill = input. Type your own figures over these cells.</t>
  </si>
  <si>
    <t xml:space="preserve">Black text = formula. These cells calculate automatically, so please don't type over them.</t>
  </si>
  <si>
    <t xml:space="preserve">Wheat fill = key totals.</t>
  </si>
  <si>
    <t xml:space="preserve">Amounts are in Australian dollars (AUD). Dates are dd/mm/yyyy. The year runs 1 July to 30 June.</t>
  </si>
  <si>
    <t xml:space="preserve">Version</t>
  </si>
  <si>
    <t xml:space="preserve">Need a hand?</t>
  </si>
  <si>
    <t xml:space="preserve">Need a hand? Farm CFO prepares budgets, cashflows and bank review packs at fixed prices: farmcfo.com.au/services</t>
  </si>
  <si>
    <t xml:space="preserve">Important</t>
  </si>
  <si>
    <t xml:space="preserve">General information only. This template doesn't take account of your circumstances. Farm CFO is a business name of Levelhead Capital Pty Ltd (ABN 15 703 134 918). farmcfo.com.au · 0412 759 847</t>
  </si>
  <si>
    <t xml:space="preserve">Enterprise gross margin summary</t>
  </si>
  <si>
    <t xml:space="preserve">Pulled from each enterprise sheet. Amounts exclude GST. Example figures, replace with your own.</t>
  </si>
  <si>
    <t xml:space="preserve">Enterprise</t>
  </si>
  <si>
    <t xml:space="preserve">Gross margin ($)</t>
  </si>
  <si>
    <t xml:space="preserve">GM per head unit ($)</t>
  </si>
  <si>
    <t xml:space="preserve">Head unit</t>
  </si>
  <si>
    <t xml:space="preserve">GM per DSE ($)</t>
  </si>
  <si>
    <t xml:space="preserve">GM per ha ($)</t>
  </si>
  <si>
    <t xml:space="preserve">Farrow-to-finish piggery</t>
  </si>
  <si>
    <t xml:space="preserve">per sow</t>
  </si>
  <si>
    <t xml:space="preserve">n/a</t>
  </si>
  <si>
    <t xml:space="preserve">Cow-calf</t>
  </si>
  <si>
    <t xml:space="preserve">per cow</t>
  </si>
  <si>
    <t xml:space="preserve">Trading steers</t>
  </si>
  <si>
    <t xml:space="preserve">per head bought</t>
  </si>
  <si>
    <t xml:space="preserve">Merino wool</t>
  </si>
  <si>
    <t xml:space="preserve">per head</t>
  </si>
  <si>
    <t xml:space="preserve">First-cross prime lamb</t>
  </si>
  <si>
    <t xml:space="preserve">per ewe</t>
  </si>
  <si>
    <t xml:space="preserve">Total of enterprises shown</t>
  </si>
  <si>
    <t xml:space="preserve">Piggery: GM per pig sold</t>
  </si>
  <si>
    <t xml:space="preserve">Piggery: GM per kg HSCW</t>
  </si>
  <si>
    <t xml:space="preserve">Trading steers: margin per kg gained</t>
  </si>
  <si>
    <t xml:space="preserve">Gross margins exclude overheads, so the total is not farm profit. Pig enterprises are not rated in DSE. Compare with NSW DPI gross margin budgets at https://www.dpi.nsw.gov.au/agriculture/budgets/livestock</t>
  </si>
  <si>
    <t xml:space="preserve">Farrow-to-finish piggery gross margin</t>
  </si>
  <si>
    <t xml:space="preserve">Whole unit and per sow, for one year. Amounts exclude GST.</t>
  </si>
  <si>
    <t xml:space="preserve">Blue figures on a sand fill are inputs. Example, replace with your own: the figures shown are examples for illustration only.</t>
  </si>
  <si>
    <t xml:space="preserve">Herd and production</t>
  </si>
  <si>
    <t xml:space="preserve">Value</t>
  </si>
  <si>
    <t xml:space="preserve">Units</t>
  </si>
  <si>
    <t xml:space="preserve">Notes</t>
  </si>
  <si>
    <t xml:space="preserve">Sows (average sows in herd)</t>
  </si>
  <si>
    <t xml:space="preserve">sows</t>
  </si>
  <si>
    <t xml:space="preserve">Pigs sold per sow per year</t>
  </si>
  <si>
    <t xml:space="preserve">pigs/sow/yr</t>
  </si>
  <si>
    <t xml:space="preserve">Average carcase weight</t>
  </si>
  <si>
    <t xml:space="preserve">kg HSCW</t>
  </si>
  <si>
    <t xml:space="preserve">Average price</t>
  </si>
  <si>
    <t xml:space="preserve">c/kg HSCW</t>
  </si>
  <si>
    <t xml:space="preserve">Cull sows sold (% of sows per year)</t>
  </si>
  <si>
    <t xml:space="preserve">% of sows</t>
  </si>
  <si>
    <t xml:space="preserve">Cull sow carcase weight</t>
  </si>
  <si>
    <t xml:space="preserve">Cull sow price</t>
  </si>
  <si>
    <t xml:space="preserve">Variable cost inputs</t>
  </si>
  <si>
    <t xml:space="preserve">Feed used per sow per year (whole herd, incl. progeny)</t>
  </si>
  <si>
    <t xml:space="preserve">t/sow/yr</t>
  </si>
  <si>
    <t xml:space="preserve">Average feed price</t>
  </si>
  <si>
    <t xml:space="preserve">$/t</t>
  </si>
  <si>
    <t xml:space="preserve">Vet and medicine</t>
  </si>
  <si>
    <t xml:space="preserve">$/sow/yr</t>
  </si>
  <si>
    <t xml:space="preserve">AI and genetics (incl. replacement gilt premium)</t>
  </si>
  <si>
    <t xml:space="preserve">Freight</t>
  </si>
  <si>
    <t xml:space="preserve">$/pig sold</t>
  </si>
  <si>
    <t xml:space="preserve">Levies</t>
  </si>
  <si>
    <t xml:space="preserve">Power and water</t>
  </si>
  <si>
    <t xml:space="preserve">Other variable costs (bedding, repairs, sundries)</t>
  </si>
  <si>
    <t xml:space="preserve">Gross margin</t>
  </si>
  <si>
    <t xml:space="preserve">Whole unit ($)</t>
  </si>
  <si>
    <t xml:space="preserve">Per sow ($)</t>
  </si>
  <si>
    <t xml:space="preserve">Per pig ($)</t>
  </si>
  <si>
    <t xml:space="preserve">Pigs sold per year</t>
  </si>
  <si>
    <t xml:space="preserve">pigs</t>
  </si>
  <si>
    <t xml:space="preserve">Total carcase weight sold</t>
  </si>
  <si>
    <t xml:space="preserve">Income: pigs sold</t>
  </si>
  <si>
    <t xml:space="preserve">Income: cull sows</t>
  </si>
  <si>
    <t xml:space="preserve">Total income</t>
  </si>
  <si>
    <t xml:space="preserve">Feed tonnes used</t>
  </si>
  <si>
    <t xml:space="preserve">tonnes</t>
  </si>
  <si>
    <t xml:space="preserve">Feed (tonnes x $/t)</t>
  </si>
  <si>
    <t xml:space="preserve">AI and genetics</t>
  </si>
  <si>
    <t xml:space="preserve">Other variable costs</t>
  </si>
  <si>
    <t xml:space="preserve">Total variable costs</t>
  </si>
  <si>
    <t xml:space="preserve">GROSS MARGIN</t>
  </si>
  <si>
    <t xml:space="preserve">Key results</t>
  </si>
  <si>
    <t xml:space="preserve">Gross margin per sow</t>
  </si>
  <si>
    <t xml:space="preserve">$/sow</t>
  </si>
  <si>
    <t xml:space="preserve">Gross margin per pig sold</t>
  </si>
  <si>
    <t xml:space="preserve">$/pig</t>
  </si>
  <si>
    <t xml:space="preserve">Gross margin per kg HSCW</t>
  </si>
  <si>
    <t xml:space="preserve">$/kg HSCW</t>
  </si>
  <si>
    <t xml:space="preserve">Feed cost per pig sold</t>
  </si>
  <si>
    <t xml:space="preserve">Cow-calf (breeding herd) gross margin</t>
  </si>
  <si>
    <t xml:space="preserve">Self-replacing breeding herd selling weaners and cull cows, for one year. Amounts exclude GST.</t>
  </si>
  <si>
    <t xml:space="preserve">Cows joined</t>
  </si>
  <si>
    <t xml:space="preserve">head</t>
  </si>
  <si>
    <t xml:space="preserve">Weaning %</t>
  </si>
  <si>
    <t xml:space="preserve">% of cows joined</t>
  </si>
  <si>
    <t xml:space="preserve">Heifers retained for replacement</t>
  </si>
  <si>
    <t xml:space="preserve">Weaner sale weight</t>
  </si>
  <si>
    <t xml:space="preserve">kg lwt</t>
  </si>
  <si>
    <t xml:space="preserve">Weaner price</t>
  </si>
  <si>
    <t xml:space="preserve">c/kg lwt</t>
  </si>
  <si>
    <t xml:space="preserve">Cull cows sold</t>
  </si>
  <si>
    <t xml:space="preserve">Cull cow sale weight</t>
  </si>
  <si>
    <t xml:space="preserve">Cull cow price</t>
  </si>
  <si>
    <t xml:space="preserve">DSE rating per cow (incl. calf to weaning)</t>
  </si>
  <si>
    <t xml:space="preserve">DSE/cow</t>
  </si>
  <si>
    <t xml:space="preserve">Area grazed by the enterprise</t>
  </si>
  <si>
    <t xml:space="preserve">ha</t>
  </si>
  <si>
    <t xml:space="preserve">Supplementary feed</t>
  </si>
  <si>
    <t xml:space="preserve">$/cow</t>
  </si>
  <si>
    <t xml:space="preserve">Animal health</t>
  </si>
  <si>
    <t xml:space="preserve">$/head sold</t>
  </si>
  <si>
    <t xml:space="preserve">Selling commission</t>
  </si>
  <si>
    <t xml:space="preserve">% of sales</t>
  </si>
  <si>
    <t xml:space="preserve">Bull replacement (net of cull bull sales)</t>
  </si>
  <si>
    <t xml:space="preserve">$/year</t>
  </si>
  <si>
    <t xml:space="preserve">Pasture maintenance (fertiliser, seed, sprays)</t>
  </si>
  <si>
    <t xml:space="preserve">$/ha</t>
  </si>
  <si>
    <t xml:space="preserve">Total ($)</t>
  </si>
  <si>
    <t xml:space="preserve">Per cow ($)</t>
  </si>
  <si>
    <t xml:space="preserve">Weaners sold</t>
  </si>
  <si>
    <t xml:space="preserve">Income: weaners</t>
  </si>
  <si>
    <t xml:space="preserve">Income: cull cows</t>
  </si>
  <si>
    <t xml:space="preserve">Bull replacement</t>
  </si>
  <si>
    <t xml:space="preserve">Pasture maintenance</t>
  </si>
  <si>
    <t xml:space="preserve">Gross margin per cow</t>
  </si>
  <si>
    <t xml:space="preserve">Total DSE</t>
  </si>
  <si>
    <t xml:space="preserve">DSE</t>
  </si>
  <si>
    <t xml:space="preserve">Gross margin per DSE</t>
  </si>
  <si>
    <t xml:space="preserve">$/DSE</t>
  </si>
  <si>
    <t xml:space="preserve">Gross margin per ha</t>
  </si>
  <si>
    <t xml:space="preserve">Stocking rate</t>
  </si>
  <si>
    <t xml:space="preserve">DSE/ha</t>
  </si>
  <si>
    <t xml:space="preserve">Trading steers margin</t>
  </si>
  <si>
    <t xml:space="preserve">Buy, grow out and sell one mob of steers. Amounts exclude GST.</t>
  </si>
  <si>
    <t xml:space="preserve">Purchase, growth and sale</t>
  </si>
  <si>
    <t xml:space="preserve">Head bought</t>
  </si>
  <si>
    <t xml:space="preserve">Buy weight</t>
  </si>
  <si>
    <t xml:space="preserve">Buy price</t>
  </si>
  <si>
    <t xml:space="preserve">Days on hand</t>
  </si>
  <si>
    <t xml:space="preserve">days</t>
  </si>
  <si>
    <t xml:space="preserve">Average daily gain (ADG)</t>
  </si>
  <si>
    <t xml:space="preserve">kg/day</t>
  </si>
  <si>
    <t xml:space="preserve">Sale price</t>
  </si>
  <si>
    <t xml:space="preserve">Deaths</t>
  </si>
  <si>
    <t xml:space="preserve">% of head bought</t>
  </si>
  <si>
    <t xml:space="preserve">Cost inputs</t>
  </si>
  <si>
    <t xml:space="preserve">Freight (in and out)</t>
  </si>
  <si>
    <t xml:space="preserve">$/head bought</t>
  </si>
  <si>
    <t xml:space="preserve">Feed or agistment</t>
  </si>
  <si>
    <t xml:space="preserve">$/head/week</t>
  </si>
  <si>
    <t xml:space="preserve">Animal health (induction, drenches)</t>
  </si>
  <si>
    <t xml:space="preserve">Interest rate on livestock capital</t>
  </si>
  <si>
    <t xml:space="preserve">% per year</t>
  </si>
  <si>
    <t xml:space="preserve">Margin</t>
  </si>
  <si>
    <t xml:space="preserve">Per head bought ($)</t>
  </si>
  <si>
    <t xml:space="preserve">Sale weight (buy weight + days x ADG)</t>
  </si>
  <si>
    <t xml:space="preserve">Head sold (after deaths)</t>
  </si>
  <si>
    <t xml:space="preserve">Total kg gained (kg sold less kg bought)</t>
  </si>
  <si>
    <t xml:space="preserve">kg</t>
  </si>
  <si>
    <t xml:space="preserve">Sales</t>
  </si>
  <si>
    <t xml:space="preserve">Less purchase cost</t>
  </si>
  <si>
    <t xml:space="preserve">Trading gain (sales less purchases)</t>
  </si>
  <si>
    <t xml:space="preserve">Interest on livestock capital</t>
  </si>
  <si>
    <t xml:space="preserve">Total costs</t>
  </si>
  <si>
    <t xml:space="preserve">MARGIN</t>
  </si>
  <si>
    <t xml:space="preserve">Margin per head bought</t>
  </si>
  <si>
    <t xml:space="preserve">$/head</t>
  </si>
  <si>
    <t xml:space="preserve">Margin per kg gained</t>
  </si>
  <si>
    <t xml:space="preserve">$/kg gained</t>
  </si>
  <si>
    <t xml:space="preserve">Cost of gain (total costs / kg gained)</t>
  </si>
  <si>
    <t xml:space="preserve">Break-even sale price</t>
  </si>
  <si>
    <t xml:space="preserve">Sale price needed for a nil margin (commission held at the current sale value)</t>
  </si>
  <si>
    <t xml:space="preserve">Merino wool flock gross margin</t>
  </si>
  <si>
    <t xml:space="preserve">Merino wethers or dry ewes run mainly for wool, with surplus sheep sold and replacements bought. Amounts exclude GST.</t>
  </si>
  <si>
    <t xml:space="preserve">Flock and production</t>
  </si>
  <si>
    <t xml:space="preserve">Sheep shorn (wethers or ewes)</t>
  </si>
  <si>
    <t xml:space="preserve">Wool cut per head</t>
  </si>
  <si>
    <t xml:space="preserve">kg greasy/head</t>
  </si>
  <si>
    <t xml:space="preserve">Yield</t>
  </si>
  <si>
    <t xml:space="preserve">% clean</t>
  </si>
  <si>
    <t xml:space="preserve">Average fibre diameter</t>
  </si>
  <si>
    <t xml:space="preserve">micron</t>
  </si>
  <si>
    <t xml:space="preserve">Clean wool price for that micron</t>
  </si>
  <si>
    <t xml:space="preserve">c/kg clean</t>
  </si>
  <si>
    <t xml:space="preserve">Surplus sheep sold</t>
  </si>
  <si>
    <t xml:space="preserve">Surplus sheep price</t>
  </si>
  <si>
    <t xml:space="preserve">Replacement sheep bought</t>
  </si>
  <si>
    <t xml:space="preserve">Replacement sheep price</t>
  </si>
  <si>
    <t xml:space="preserve">DSE rating per head</t>
  </si>
  <si>
    <t xml:space="preserve">DSE/head</t>
  </si>
  <si>
    <t xml:space="preserve">Shearing and crutching</t>
  </si>
  <si>
    <t xml:space="preserve">Wool selling costs (broker, testing, levy)</t>
  </si>
  <si>
    <t xml:space="preserve">% of wool income</t>
  </si>
  <si>
    <t xml:space="preserve">Freight (wool and sheep)</t>
  </si>
  <si>
    <t xml:space="preserve">$/head shorn</t>
  </si>
  <si>
    <t xml:space="preserve">Commission on sheep sales</t>
  </si>
  <si>
    <t xml:space="preserve">% of sheep sales</t>
  </si>
  <si>
    <t xml:space="preserve">Sheep levies</t>
  </si>
  <si>
    <t xml:space="preserve">Per head ($)</t>
  </si>
  <si>
    <t xml:space="preserve">Clean wool produced</t>
  </si>
  <si>
    <t xml:space="preserve">kg clean</t>
  </si>
  <si>
    <t xml:space="preserve">Income: wool</t>
  </si>
  <si>
    <t xml:space="preserve">Income: surplus sheep</t>
  </si>
  <si>
    <t xml:space="preserve">Replacement sheep</t>
  </si>
  <si>
    <t xml:space="preserve">Wool selling costs</t>
  </si>
  <si>
    <t xml:space="preserve">Gross margin per head</t>
  </si>
  <si>
    <t xml:space="preserve">Greasy wool price equivalent</t>
  </si>
  <si>
    <t xml:space="preserve">c/kg greasy</t>
  </si>
  <si>
    <t xml:space="preserve">First-cross prime lamb gross margin</t>
  </si>
  <si>
    <t xml:space="preserve">First-cross (Border Leicester x Merino) ewes joined to terminal rams, replacement ewes bought in. Amounts exclude GST.</t>
  </si>
  <si>
    <t xml:space="preserve">Ewes joined</t>
  </si>
  <si>
    <t xml:space="preserve">Lambs marked</t>
  </si>
  <si>
    <t xml:space="preserve">% of ewes joined</t>
  </si>
  <si>
    <t xml:space="preserve">Lamb deaths after marking</t>
  </si>
  <si>
    <t xml:space="preserve">% of lambs marked</t>
  </si>
  <si>
    <t xml:space="preserve">Lamb carcase weight</t>
  </si>
  <si>
    <t xml:space="preserve">kg cwt</t>
  </si>
  <si>
    <t xml:space="preserve">Lamb price</t>
  </si>
  <si>
    <t xml:space="preserve">c/kg cwt</t>
  </si>
  <si>
    <t xml:space="preserve">Cast-for-age ewes sold</t>
  </si>
  <si>
    <t xml:space="preserve">Cast-for-age ewe price</t>
  </si>
  <si>
    <t xml:space="preserve">Wool cut per ewe</t>
  </si>
  <si>
    <t xml:space="preserve">kg greasy/ewe</t>
  </si>
  <si>
    <t xml:space="preserve">Wool price</t>
  </si>
  <si>
    <t xml:space="preserve">Replacement ewes bought</t>
  </si>
  <si>
    <t xml:space="preserve">Replacement ewe price</t>
  </si>
  <si>
    <t xml:space="preserve">DSE rating per ewe (incl. lambs to sale)</t>
  </si>
  <si>
    <t xml:space="preserve">DSE/ewe</t>
  </si>
  <si>
    <t xml:space="preserve">Ram replacement (net of cull ram sales)</t>
  </si>
  <si>
    <t xml:space="preserve">$/ewe</t>
  </si>
  <si>
    <t xml:space="preserve">Animal health (incl. lamb marking)</t>
  </si>
  <si>
    <t xml:space="preserve">Commission on sheep and lamb sales</t>
  </si>
  <si>
    <t xml:space="preserve">Per ewe ($)</t>
  </si>
  <si>
    <t xml:space="preserve">Lambs sold</t>
  </si>
  <si>
    <t xml:space="preserve">Income: lambs</t>
  </si>
  <si>
    <t xml:space="preserve">Income: cast-for-age ewes</t>
  </si>
  <si>
    <t xml:space="preserve">Replacement ewes</t>
  </si>
  <si>
    <t xml:space="preserve">Ram replacement</t>
  </si>
  <si>
    <t xml:space="preserve">Gross margin per ewe</t>
  </si>
  <si>
    <t xml:space="preserve">Lambs sold per ewe joined</t>
  </si>
  <si>
    <t xml:space="preserve">lambs/ewe</t>
  </si>
</sst>
</file>

<file path=xl/styles.xml><?xml version="1.0" encoding="utf-8"?>
<styleSheet xmlns="http://schemas.openxmlformats.org/spreadsheetml/2006/main">
  <numFmts count="7">
    <numFmt numFmtId="164" formatCode="General"/>
    <numFmt numFmtId="165" formatCode="\$#,##0;&quot;-$&quot;#,##0;\-"/>
    <numFmt numFmtId="166" formatCode="\$#,##0.00;&quot;-$&quot;#,##0.00;\-"/>
    <numFmt numFmtId="167" formatCode="#,##0;\-#,##0;\-"/>
    <numFmt numFmtId="168" formatCode="#,##0.0;\-#,##0.0;\-"/>
    <numFmt numFmtId="169" formatCode="0.0%;\-0.0%;\-"/>
    <numFmt numFmtId="170" formatCode="#,##0.00;\-#,##0.00;\-"/>
  </numFmts>
  <fonts count="12">
    <font>
      <sz val="11"/>
      <color theme="1"/>
      <name val="Calibri"/>
      <family val="2"/>
      <charset val="1"/>
    </font>
    <font>
      <sz val="10"/>
      <name val="Arial"/>
      <family val="0"/>
    </font>
    <font>
      <sz val="10"/>
      <name val="Arial"/>
      <family val="0"/>
    </font>
    <font>
      <sz val="10"/>
      <name val="Arial"/>
      <family val="0"/>
    </font>
    <font>
      <b val="true"/>
      <sz val="18"/>
      <color rgb="FF3F5E4A"/>
      <name val="Arial"/>
      <family val="0"/>
      <charset val="1"/>
    </font>
    <font>
      <sz val="11"/>
      <color rgb="FF6B6B6B"/>
      <name val="Arial"/>
      <family val="0"/>
      <charset val="1"/>
    </font>
    <font>
      <i val="true"/>
      <sz val="9"/>
      <color rgb="FF6B6B6B"/>
      <name val="Arial"/>
      <family val="0"/>
      <charset val="1"/>
    </font>
    <font>
      <b val="true"/>
      <sz val="10"/>
      <color rgb="FFFFFFFF"/>
      <name val="Arial"/>
      <family val="0"/>
      <charset val="1"/>
    </font>
    <font>
      <sz val="10"/>
      <name val="Arial"/>
      <family val="0"/>
      <charset val="1"/>
    </font>
    <font>
      <sz val="10"/>
      <color rgb="FF0000FF"/>
      <name val="Arial"/>
      <family val="0"/>
      <charset val="1"/>
    </font>
    <font>
      <b val="true"/>
      <sz val="10"/>
      <name val="Arial"/>
      <family val="0"/>
      <charset val="1"/>
    </font>
    <font>
      <b val="true"/>
      <sz val="14"/>
      <color rgb="FF3F5E4A"/>
      <name val="Arial"/>
      <family val="0"/>
      <charset val="1"/>
    </font>
  </fonts>
  <fills count="5">
    <fill>
      <patternFill patternType="none"/>
    </fill>
    <fill>
      <patternFill patternType="gray125"/>
    </fill>
    <fill>
      <patternFill patternType="solid">
        <fgColor rgb="FF3F5E4A"/>
        <bgColor rgb="FF6B6B6B"/>
      </patternFill>
    </fill>
    <fill>
      <patternFill patternType="solid">
        <fgColor rgb="FFF7F5EE"/>
        <bgColor rgb="FFFFFFFF"/>
      </patternFill>
    </fill>
    <fill>
      <patternFill patternType="solid">
        <fgColor rgb="FFD9A93F"/>
        <bgColor rgb="FFFFCC00"/>
      </patternFill>
    </fill>
  </fills>
  <borders count="2">
    <border diagonalUp="false" diagonalDown="false">
      <left/>
      <right/>
      <top/>
      <bottom/>
      <diagonal/>
    </border>
    <border diagonalUp="false" diagonalDown="false">
      <left/>
      <right/>
      <top style="thin">
        <color rgb="FFA6A6A6"/>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3" borderId="0" xfId="0" applyFont="true" applyBorder="false" applyAlignment="true" applyProtection="false">
      <alignment horizontal="general" vertical="top" textRotation="0" wrapText="true" indent="0" shrinkToFit="false"/>
      <protection locked="true" hidden="false"/>
    </xf>
    <xf numFmtId="164" fontId="10" fillId="4"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center" vertical="center"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right" vertical="bottom" textRotation="0" wrapText="false" indent="0" shrinkToFit="false"/>
      <protection locked="true" hidden="false"/>
    </xf>
    <xf numFmtId="164" fontId="10" fillId="4" borderId="1" xfId="0" applyFont="true" applyBorder="true" applyAlignment="false" applyProtection="false">
      <alignment horizontal="general" vertical="bottom" textRotation="0" wrapText="false" indent="0" shrinkToFit="false"/>
      <protection locked="true" hidden="false"/>
    </xf>
    <xf numFmtId="165" fontId="10" fillId="4"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left" vertical="center" textRotation="0" wrapText="false" indent="0" shrinkToFit="false"/>
      <protection locked="true" hidden="false"/>
    </xf>
    <xf numFmtId="164" fontId="8" fillId="0" borderId="0" xfId="0" applyFont="true" applyBorder="false" applyAlignment="true" applyProtection="false">
      <alignment horizontal="general" vertical="top" textRotation="0" wrapText="false" indent="1" shrinkToFit="false"/>
      <protection locked="true" hidden="false"/>
    </xf>
    <xf numFmtId="167" fontId="9" fillId="3" borderId="0" xfId="0" applyFont="true" applyBorder="false" applyAlignment="false" applyProtection="false">
      <alignment horizontal="general" vertical="bottom" textRotation="0" wrapText="false" indent="0" shrinkToFit="false"/>
      <protection locked="true" hidden="false"/>
    </xf>
    <xf numFmtId="168" fontId="9" fillId="3" borderId="0" xfId="0" applyFont="true" applyBorder="false" applyAlignment="false" applyProtection="false">
      <alignment horizontal="general" vertical="bottom" textRotation="0" wrapText="false" indent="0" shrinkToFit="false"/>
      <protection locked="true" hidden="false"/>
    </xf>
    <xf numFmtId="169" fontId="9" fillId="3" borderId="0" xfId="0" applyFont="true" applyBorder="false" applyAlignment="false" applyProtection="false">
      <alignment horizontal="general" vertical="bottom" textRotation="0" wrapText="false" indent="0" shrinkToFit="false"/>
      <protection locked="true" hidden="false"/>
    </xf>
    <xf numFmtId="170" fontId="9" fillId="3" borderId="0" xfId="0" applyFont="true" applyBorder="false" applyAlignment="false" applyProtection="false">
      <alignment horizontal="general" vertical="bottom" textRotation="0" wrapText="false" indent="0" shrinkToFit="false"/>
      <protection locked="true" hidden="false"/>
    </xf>
    <xf numFmtId="165" fontId="9" fillId="3" borderId="0" xfId="0" applyFont="true" applyBorder="false" applyAlignment="false" applyProtection="false">
      <alignment horizontal="general" vertical="bottom" textRotation="0" wrapText="false" indent="0" shrinkToFit="false"/>
      <protection locked="true" hidden="false"/>
    </xf>
    <xf numFmtId="166" fontId="9" fillId="3" borderId="0" xfId="0" applyFont="true" applyBorder="fals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6" fontId="10" fillId="4" borderId="1" xfId="0" applyFont="true" applyBorder="tru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8" fontId="8" fillId="0" borderId="0" xfId="0" applyFont="true" applyBorder="false" applyAlignment="false" applyProtection="false">
      <alignment horizontal="general" vertical="bottom" textRotation="0" wrapText="false" indent="0" shrinkToFit="false"/>
      <protection locked="true" hidden="false"/>
    </xf>
    <xf numFmtId="170"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7F5E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D9A93F"/>
      <rgbColor rgb="FFFF6600"/>
      <rgbColor rgb="FF6B6B6B"/>
      <rgbColor rgb="FFA6A6A6"/>
      <rgbColor rgb="FF003366"/>
      <rgbColor rgb="FF339966"/>
      <rgbColor rgb="FF003300"/>
      <rgbColor rgb="FF333300"/>
      <rgbColor rgb="FF993300"/>
      <rgbColor rgb="FF993366"/>
      <rgbColor rgb="FF333399"/>
      <rgbColor rgb="FF3F5E4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2514240</xdr:colOff>
      <xdr:row>1</xdr:row>
      <xdr:rowOff>676080</xdr:rowOff>
    </xdr:to>
    <xdr:pic>
      <xdr:nvPicPr>
        <xdr:cNvPr id="0" name="Image 1" descr="Picture"/>
        <xdr:cNvPicPr/>
      </xdr:nvPicPr>
      <xdr:blipFill>
        <a:blip r:embed="rId1"/>
        <a:stretch/>
      </xdr:blipFill>
      <xdr:spPr>
        <a:xfrm>
          <a:off x="211320" y="190440"/>
          <a:ext cx="2514240" cy="6760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B3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2" customFormat="false" ht="59.25" hidden="false" customHeight="true" outlineLevel="0" collapsed="false"/>
    <row r="4" customFormat="false" ht="22.05" hidden="false" customHeight="false" outlineLevel="0" collapsed="false">
      <c r="B4" s="1" t="s">
        <v>0</v>
      </c>
    </row>
    <row r="5" customFormat="false" ht="15" hidden="false" customHeight="false" outlineLevel="0" collapsed="false">
      <c r="B5" s="2" t="s">
        <v>1</v>
      </c>
    </row>
    <row r="6" customFormat="false" ht="15" hidden="false" customHeight="false" outlineLevel="0" collapsed="false">
      <c r="B6" s="3" t="s">
        <v>2</v>
      </c>
    </row>
    <row r="8" customFormat="false" ht="18" hidden="false" customHeight="true" outlineLevel="0" collapsed="false">
      <c r="B8" s="4" t="s">
        <v>3</v>
      </c>
    </row>
    <row r="9" customFormat="false" ht="55.5" hidden="false" customHeight="true" outlineLevel="0" collapsed="false">
      <c r="B9" s="5" t="s">
        <v>4</v>
      </c>
    </row>
    <row r="11" customFormat="false" ht="18" hidden="false" customHeight="true" outlineLevel="0" collapsed="false">
      <c r="B11" s="4" t="s">
        <v>5</v>
      </c>
    </row>
    <row r="12" customFormat="false" ht="13.5" hidden="false" customHeight="true" outlineLevel="0" collapsed="false">
      <c r="B12" s="5" t="s">
        <v>6</v>
      </c>
    </row>
    <row r="13" customFormat="false" ht="13.5" hidden="false" customHeight="true" outlineLevel="0" collapsed="false">
      <c r="B13" s="5" t="s">
        <v>7</v>
      </c>
    </row>
    <row r="14" customFormat="false" ht="27.75" hidden="false" customHeight="true" outlineLevel="0" collapsed="false">
      <c r="B14" s="5" t="s">
        <v>8</v>
      </c>
    </row>
    <row r="15" customFormat="false" ht="27.75" hidden="false" customHeight="true" outlineLevel="0" collapsed="false">
      <c r="B15" s="5" t="s">
        <v>9</v>
      </c>
    </row>
    <row r="16" customFormat="false" ht="27.75" hidden="false" customHeight="true" outlineLevel="0" collapsed="false">
      <c r="B16" s="5" t="s">
        <v>10</v>
      </c>
    </row>
    <row r="18" customFormat="false" ht="18" hidden="false" customHeight="true" outlineLevel="0" collapsed="false">
      <c r="B18" s="4" t="s">
        <v>11</v>
      </c>
    </row>
    <row r="19" customFormat="false" ht="27.75" hidden="false" customHeight="true" outlineLevel="0" collapsed="false">
      <c r="B19" s="5" t="s">
        <v>12</v>
      </c>
    </row>
    <row r="20" customFormat="false" ht="13.5" hidden="false" customHeight="true" outlineLevel="0" collapsed="false">
      <c r="B20" s="5" t="s">
        <v>13</v>
      </c>
    </row>
    <row r="21" customFormat="false" ht="42" hidden="false" customHeight="true" outlineLevel="0" collapsed="false">
      <c r="B21" s="5" t="s">
        <v>14</v>
      </c>
    </row>
    <row r="22" customFormat="false" ht="13.5" hidden="false" customHeight="true" outlineLevel="0" collapsed="false">
      <c r="B22" s="5" t="s">
        <v>15</v>
      </c>
    </row>
    <row r="24" customFormat="false" ht="18" hidden="false" customHeight="true" outlineLevel="0" collapsed="false">
      <c r="B24" s="4" t="s">
        <v>16</v>
      </c>
    </row>
    <row r="25" customFormat="false" ht="13.5" hidden="false" customHeight="true" outlineLevel="0" collapsed="false">
      <c r="B25" s="6" t="s">
        <v>17</v>
      </c>
    </row>
    <row r="26" customFormat="false" ht="13.5" hidden="false" customHeight="true" outlineLevel="0" collapsed="false">
      <c r="B26" s="5" t="s">
        <v>18</v>
      </c>
    </row>
    <row r="27" customFormat="false" ht="13.5" hidden="false" customHeight="true" outlineLevel="0" collapsed="false">
      <c r="B27" s="7" t="s">
        <v>19</v>
      </c>
    </row>
    <row r="28" customFormat="false" ht="13.5" hidden="false" customHeight="true" outlineLevel="0" collapsed="false">
      <c r="B28" s="5" t="s">
        <v>20</v>
      </c>
    </row>
    <row r="30" customFormat="false" ht="18" hidden="false" customHeight="true" outlineLevel="0" collapsed="false">
      <c r="B30" s="4" t="s">
        <v>21</v>
      </c>
    </row>
    <row r="31" customFormat="false" ht="13.5" hidden="false" customHeight="true" outlineLevel="0" collapsed="false">
      <c r="B31" s="5" t="s">
        <v>2</v>
      </c>
    </row>
    <row r="33" customFormat="false" ht="18" hidden="false" customHeight="true" outlineLevel="0" collapsed="false">
      <c r="B33" s="4" t="s">
        <v>22</v>
      </c>
    </row>
    <row r="34" customFormat="false" ht="27.75" hidden="false" customHeight="true" outlineLevel="0" collapsed="false">
      <c r="B34" s="8" t="s">
        <v>23</v>
      </c>
    </row>
    <row r="36" customFormat="false" ht="18" hidden="false" customHeight="true" outlineLevel="0" collapsed="false">
      <c r="B36" s="4" t="s">
        <v>24</v>
      </c>
    </row>
    <row r="37" customFormat="false" ht="27.75" hidden="false" customHeight="true" outlineLevel="0" collapsed="false">
      <c r="B37" s="9" t="s">
        <v>25</v>
      </c>
    </row>
  </sheetData>
  <printOptions headings="false" gridLines="false" gridLinesSet="true" horizontalCentered="true" verticalCentered="false"/>
  <pageMargins left="0.5" right="0.5" top="0.75" bottom="0.75" header="0.5" footer="0.5"/>
  <pageSetup paperSize="9" scale="100" fitToWidth="1" fitToHeight="0" pageOrder="downThenOver" orientation="portrait" blackAndWhite="false" draft="false" cellComments="none" horizontalDpi="300" verticalDpi="300" copies="1"/>
  <headerFooter differentFirst="false" differentOddEven="false">
    <oddHeader>&amp;C&amp;"Arial,Bold"&amp;9 Farm CFO by Clunes Rural</oddHeader>
    <oddFooter>&amp;L&amp;8 &amp;A&amp;R&amp;8 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4" min="2" style="0" width="18"/>
    <col collapsed="false" customWidth="true" hidden="false" outlineLevel="0" max="6" min="5" style="0" width="16"/>
  </cols>
  <sheetData>
    <row r="1" customFormat="false" ht="17.35" hidden="false" customHeight="false" outlineLevel="0" collapsed="false">
      <c r="A1" s="10" t="s">
        <v>26</v>
      </c>
    </row>
    <row r="2" customFormat="false" ht="15" hidden="false" customHeight="false" outlineLevel="0" collapsed="false">
      <c r="A2" s="3" t="s">
        <v>27</v>
      </c>
    </row>
    <row r="4" customFormat="false" ht="30" hidden="false" customHeight="true" outlineLevel="0" collapsed="false">
      <c r="A4" s="11" t="s">
        <v>28</v>
      </c>
      <c r="B4" s="11" t="s">
        <v>29</v>
      </c>
      <c r="C4" s="11" t="s">
        <v>30</v>
      </c>
      <c r="D4" s="11" t="s">
        <v>31</v>
      </c>
      <c r="E4" s="11" t="s">
        <v>32</v>
      </c>
      <c r="F4" s="11" t="s">
        <v>33</v>
      </c>
    </row>
    <row r="5" customFormat="false" ht="15" hidden="false" customHeight="false" outlineLevel="0" collapsed="false">
      <c r="A5" s="12" t="s">
        <v>34</v>
      </c>
      <c r="B5" s="13" t="n">
        <f aca="false">'Farrow-to-finish piggery'!$B$39</f>
        <v>533300</v>
      </c>
      <c r="C5" s="14" t="n">
        <f aca="false">'Farrow-to-finish piggery'!$B$42</f>
        <v>2666.5</v>
      </c>
      <c r="D5" s="12" t="s">
        <v>35</v>
      </c>
      <c r="E5" s="15" t="s">
        <v>36</v>
      </c>
      <c r="F5" s="15" t="s">
        <v>36</v>
      </c>
    </row>
    <row r="6" customFormat="false" ht="15" hidden="false" customHeight="false" outlineLevel="0" collapsed="false">
      <c r="A6" s="12" t="s">
        <v>37</v>
      </c>
      <c r="B6" s="13" t="n">
        <f aca="false">'Cow-calf'!$B$39</f>
        <v>148461.25</v>
      </c>
      <c r="C6" s="14" t="n">
        <f aca="false">'Cow-calf'!$B$42</f>
        <v>494.870833333333</v>
      </c>
      <c r="D6" s="12" t="s">
        <v>38</v>
      </c>
      <c r="E6" s="14" t="n">
        <f aca="false">'Cow-calf'!$B$44</f>
        <v>32.9913888888889</v>
      </c>
      <c r="F6" s="14" t="n">
        <f aca="false">'Cow-calf'!$B$45</f>
        <v>247.435416666667</v>
      </c>
    </row>
    <row r="7" customFormat="false" ht="15" hidden="false" customHeight="false" outlineLevel="0" collapsed="false">
      <c r="A7" s="12" t="s">
        <v>39</v>
      </c>
      <c r="B7" s="13" t="n">
        <f aca="false">'Trading steers'!$B$36</f>
        <v>15993.6665362035</v>
      </c>
      <c r="C7" s="14" t="n">
        <f aca="false">'Trading steers'!$B$39</f>
        <v>79.9683326810176</v>
      </c>
      <c r="D7" s="12" t="s">
        <v>40</v>
      </c>
      <c r="E7" s="15" t="s">
        <v>36</v>
      </c>
      <c r="F7" s="15" t="s">
        <v>36</v>
      </c>
    </row>
    <row r="8" customFormat="false" ht="15" hidden="false" customHeight="false" outlineLevel="0" collapsed="false">
      <c r="A8" s="12" t="s">
        <v>41</v>
      </c>
      <c r="B8" s="13" t="n">
        <f aca="false">'Merino wool'!$B$41</f>
        <v>45116.8</v>
      </c>
      <c r="C8" s="14" t="n">
        <f aca="false">'Merino wool'!$B$44</f>
        <v>22.5584</v>
      </c>
      <c r="D8" s="12" t="s">
        <v>42</v>
      </c>
      <c r="E8" s="14" t="n">
        <f aca="false">'Merino wool'!$B$46</f>
        <v>22.5584</v>
      </c>
      <c r="F8" s="14" t="n">
        <f aca="false">'Merino wool'!$B$47</f>
        <v>180.4672</v>
      </c>
    </row>
    <row r="9" customFormat="false" ht="15" hidden="false" customHeight="false" outlineLevel="0" collapsed="false">
      <c r="A9" s="12" t="s">
        <v>43</v>
      </c>
      <c r="B9" s="13" t="n">
        <f aca="false">'First-cross prime lamb'!$B$46</f>
        <v>113192.8</v>
      </c>
      <c r="C9" s="14" t="n">
        <f aca="false">'First-cross prime lamb'!$B$49</f>
        <v>113.1928</v>
      </c>
      <c r="D9" s="12" t="s">
        <v>44</v>
      </c>
      <c r="E9" s="14" t="n">
        <f aca="false">'First-cross prime lamb'!$B$51</f>
        <v>51.4512727272727</v>
      </c>
      <c r="F9" s="14" t="n">
        <f aca="false">'First-cross prime lamb'!$B$52</f>
        <v>452.7712</v>
      </c>
    </row>
    <row r="10" customFormat="false" ht="15" hidden="false" customHeight="false" outlineLevel="0" collapsed="false">
      <c r="A10" s="16" t="s">
        <v>45</v>
      </c>
      <c r="B10" s="17" t="n">
        <f aca="false">SUM(B5:B9)</f>
        <v>856064.516536203</v>
      </c>
      <c r="C10" s="16"/>
      <c r="D10" s="16"/>
      <c r="E10" s="16"/>
      <c r="F10" s="16"/>
    </row>
    <row r="12" customFormat="false" ht="15" hidden="false" customHeight="false" outlineLevel="0" collapsed="false">
      <c r="A12" s="18" t="s">
        <v>46</v>
      </c>
      <c r="C12" s="14" t="n">
        <f aca="false">'Farrow-to-finish piggery'!$B$43</f>
        <v>121.204545454545</v>
      </c>
    </row>
    <row r="13" customFormat="false" ht="15" hidden="false" customHeight="false" outlineLevel="0" collapsed="false">
      <c r="A13" s="18" t="s">
        <v>47</v>
      </c>
      <c r="C13" s="14" t="n">
        <f aca="false">'Farrow-to-finish piggery'!$B$44</f>
        <v>1.51505681818182</v>
      </c>
    </row>
    <row r="14" customFormat="false" ht="15" hidden="false" customHeight="false" outlineLevel="0" collapsed="false">
      <c r="A14" s="18" t="s">
        <v>48</v>
      </c>
      <c r="C14" s="14" t="n">
        <f aca="false">'Trading steers'!$B$40</f>
        <v>0.51393530000654</v>
      </c>
    </row>
    <row r="16" customFormat="false" ht="15" hidden="false" customHeight="false" outlineLevel="0" collapsed="false">
      <c r="A16" s="3" t="s">
        <v>49</v>
      </c>
    </row>
  </sheetData>
  <printOptions headings="false" gridLines="false" gridLinesSet="true" horizontalCentered="true" verticalCentered="false"/>
  <pageMargins left="0.5" right="0.5" top="0.75" bottom="0.75" header="0.5" footer="0.5"/>
  <pageSetup paperSize="9" scale="100" fitToWidth="1" fitToHeight="0" pageOrder="downThenOver" orientation="landscape" blackAndWhite="false" draft="false" cellComments="none" horizontalDpi="300" verticalDpi="300" copies="1"/>
  <headerFooter differentFirst="false" differentOddEven="false">
    <oddHeader>&amp;C&amp;"Arial,Bold"&amp;9 Farm CFO by Clunes Rural</oddHeader>
    <oddFooter>&amp;L&amp;8 &amp;A&amp;R&amp;8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4" min="2" style="0" width="16"/>
    <col collapsed="false" customWidth="true" hidden="false" outlineLevel="0" max="5" min="5" style="0" width="44"/>
  </cols>
  <sheetData>
    <row r="1" customFormat="false" ht="17.35" hidden="false" customHeight="false" outlineLevel="0" collapsed="false">
      <c r="A1" s="10" t="s">
        <v>50</v>
      </c>
    </row>
    <row r="2" customFormat="false" ht="15" hidden="false" customHeight="false" outlineLevel="0" collapsed="false">
      <c r="A2" s="3" t="s">
        <v>51</v>
      </c>
    </row>
    <row r="3" customFormat="false" ht="15" hidden="false" customHeight="false" outlineLevel="0" collapsed="false">
      <c r="A3" s="3" t="s">
        <v>52</v>
      </c>
    </row>
    <row r="5" customFormat="false" ht="19.5" hidden="false" customHeight="true" outlineLevel="0" collapsed="false">
      <c r="A5" s="19" t="s">
        <v>53</v>
      </c>
      <c r="B5" s="11" t="s">
        <v>54</v>
      </c>
      <c r="C5" s="11" t="s">
        <v>55</v>
      </c>
      <c r="D5" s="11"/>
      <c r="E5" s="11" t="s">
        <v>56</v>
      </c>
    </row>
    <row r="6" customFormat="false" ht="15" hidden="false" customHeight="false" outlineLevel="0" collapsed="false">
      <c r="A6" s="20" t="s">
        <v>57</v>
      </c>
      <c r="B6" s="21" t="n">
        <v>200</v>
      </c>
      <c r="C6" s="3" t="s">
        <v>58</v>
      </c>
    </row>
    <row r="7" customFormat="false" ht="15" hidden="false" customHeight="false" outlineLevel="0" collapsed="false">
      <c r="A7" s="20" t="s">
        <v>59</v>
      </c>
      <c r="B7" s="22" t="n">
        <v>22</v>
      </c>
      <c r="C7" s="3" t="s">
        <v>60</v>
      </c>
    </row>
    <row r="8" customFormat="false" ht="15" hidden="false" customHeight="false" outlineLevel="0" collapsed="false">
      <c r="A8" s="20" t="s">
        <v>61</v>
      </c>
      <c r="B8" s="22" t="n">
        <v>80</v>
      </c>
      <c r="C8" s="3" t="s">
        <v>62</v>
      </c>
    </row>
    <row r="9" customFormat="false" ht="15" hidden="false" customHeight="false" outlineLevel="0" collapsed="false">
      <c r="A9" s="20" t="s">
        <v>63</v>
      </c>
      <c r="B9" s="22" t="n">
        <v>380</v>
      </c>
      <c r="C9" s="3" t="s">
        <v>64</v>
      </c>
    </row>
    <row r="10" customFormat="false" ht="15" hidden="false" customHeight="false" outlineLevel="0" collapsed="false">
      <c r="A10" s="20" t="s">
        <v>65</v>
      </c>
      <c r="B10" s="23" t="n">
        <v>0.4</v>
      </c>
      <c r="C10" s="3" t="s">
        <v>66</v>
      </c>
    </row>
    <row r="11" customFormat="false" ht="15" hidden="false" customHeight="false" outlineLevel="0" collapsed="false">
      <c r="A11" s="20" t="s">
        <v>67</v>
      </c>
      <c r="B11" s="22" t="n">
        <v>140</v>
      </c>
      <c r="C11" s="3" t="s">
        <v>62</v>
      </c>
    </row>
    <row r="12" customFormat="false" ht="15" hidden="false" customHeight="false" outlineLevel="0" collapsed="false">
      <c r="A12" s="20" t="s">
        <v>68</v>
      </c>
      <c r="B12" s="22" t="n">
        <v>200</v>
      </c>
      <c r="C12" s="3" t="s">
        <v>64</v>
      </c>
    </row>
    <row r="14" customFormat="false" ht="19.5" hidden="false" customHeight="true" outlineLevel="0" collapsed="false">
      <c r="A14" s="19" t="s">
        <v>69</v>
      </c>
      <c r="B14" s="11" t="s">
        <v>54</v>
      </c>
      <c r="C14" s="11" t="s">
        <v>55</v>
      </c>
      <c r="D14" s="11"/>
      <c r="E14" s="11" t="s">
        <v>56</v>
      </c>
    </row>
    <row r="15" customFormat="false" ht="15" hidden="false" customHeight="false" outlineLevel="0" collapsed="false">
      <c r="A15" s="20" t="s">
        <v>70</v>
      </c>
      <c r="B15" s="24" t="n">
        <v>7.4</v>
      </c>
      <c r="C15" s="3" t="s">
        <v>71</v>
      </c>
    </row>
    <row r="16" customFormat="false" ht="15" hidden="false" customHeight="false" outlineLevel="0" collapsed="false">
      <c r="A16" s="20" t="s">
        <v>72</v>
      </c>
      <c r="B16" s="25" t="n">
        <v>450</v>
      </c>
      <c r="C16" s="3" t="s">
        <v>73</v>
      </c>
    </row>
    <row r="17" customFormat="false" ht="15" hidden="false" customHeight="false" outlineLevel="0" collapsed="false">
      <c r="A17" s="20" t="s">
        <v>74</v>
      </c>
      <c r="B17" s="25" t="n">
        <v>150</v>
      </c>
      <c r="C17" s="3" t="s">
        <v>75</v>
      </c>
    </row>
    <row r="18" customFormat="false" ht="15" hidden="false" customHeight="false" outlineLevel="0" collapsed="false">
      <c r="A18" s="20" t="s">
        <v>76</v>
      </c>
      <c r="B18" s="25" t="n">
        <v>120</v>
      </c>
      <c r="C18" s="3" t="s">
        <v>75</v>
      </c>
    </row>
    <row r="19" customFormat="false" ht="15" hidden="false" customHeight="false" outlineLevel="0" collapsed="false">
      <c r="A19" s="20" t="s">
        <v>77</v>
      </c>
      <c r="B19" s="26" t="n">
        <v>6</v>
      </c>
      <c r="C19" s="3" t="s">
        <v>78</v>
      </c>
    </row>
    <row r="20" customFormat="false" ht="15" hidden="false" customHeight="false" outlineLevel="0" collapsed="false">
      <c r="A20" s="20" t="s">
        <v>79</v>
      </c>
      <c r="B20" s="26" t="n">
        <v>3.25</v>
      </c>
      <c r="C20" s="3" t="s">
        <v>78</v>
      </c>
    </row>
    <row r="21" customFormat="false" ht="15" hidden="false" customHeight="false" outlineLevel="0" collapsed="false">
      <c r="A21" s="20" t="s">
        <v>80</v>
      </c>
      <c r="B21" s="25" t="n">
        <v>180</v>
      </c>
      <c r="C21" s="3" t="s">
        <v>75</v>
      </c>
    </row>
    <row r="22" customFormat="false" ht="15" hidden="false" customHeight="false" outlineLevel="0" collapsed="false">
      <c r="A22" s="20" t="s">
        <v>81</v>
      </c>
      <c r="B22" s="25" t="n">
        <v>150</v>
      </c>
      <c r="C22" s="3" t="s">
        <v>75</v>
      </c>
    </row>
    <row r="24" customFormat="false" ht="19.5" hidden="false" customHeight="true" outlineLevel="0" collapsed="false">
      <c r="A24" s="19" t="s">
        <v>82</v>
      </c>
      <c r="B24" s="11" t="s">
        <v>83</v>
      </c>
      <c r="C24" s="11" t="s">
        <v>84</v>
      </c>
      <c r="D24" s="11" t="s">
        <v>85</v>
      </c>
      <c r="E24" s="11" t="s">
        <v>56</v>
      </c>
    </row>
    <row r="25" customFormat="false" ht="15" hidden="false" customHeight="false" outlineLevel="0" collapsed="false">
      <c r="A25" s="20" t="s">
        <v>86</v>
      </c>
      <c r="B25" s="27" t="n">
        <f aca="false">$B$6*$B$7</f>
        <v>4400</v>
      </c>
      <c r="E25" s="3" t="s">
        <v>87</v>
      </c>
    </row>
    <row r="26" customFormat="false" ht="15" hidden="false" customHeight="false" outlineLevel="0" collapsed="false">
      <c r="A26" s="20" t="s">
        <v>88</v>
      </c>
      <c r="B26" s="27" t="n">
        <f aca="false">$B$25*$B$8</f>
        <v>352000</v>
      </c>
      <c r="E26" s="3" t="s">
        <v>62</v>
      </c>
    </row>
    <row r="27" customFormat="false" ht="15" hidden="false" customHeight="false" outlineLevel="0" collapsed="false">
      <c r="A27" s="20" t="s">
        <v>89</v>
      </c>
      <c r="B27" s="13" t="n">
        <f aca="false">$B$25*$B$8*$B$9/100</f>
        <v>1337600</v>
      </c>
      <c r="C27" s="13" t="n">
        <f aca="false">IF($B$6=0,0,B27/$B$6)</f>
        <v>6688</v>
      </c>
      <c r="D27" s="14" t="n">
        <f aca="false">IF($B$25=0,0,B27/$B$25)</f>
        <v>304</v>
      </c>
    </row>
    <row r="28" customFormat="false" ht="15" hidden="false" customHeight="false" outlineLevel="0" collapsed="false">
      <c r="A28" s="20" t="s">
        <v>90</v>
      </c>
      <c r="B28" s="13" t="n">
        <f aca="false">$B$6*$B$10*$B$11*$B$12/100</f>
        <v>22400</v>
      </c>
      <c r="C28" s="13" t="n">
        <f aca="false">IF($B$6=0,0,B28/$B$6)</f>
        <v>112</v>
      </c>
      <c r="D28" s="14" t="n">
        <f aca="false">IF($B$25=0,0,B28/$B$25)</f>
        <v>5.09090909090909</v>
      </c>
    </row>
    <row r="29" customFormat="false" ht="15" hidden="false" customHeight="false" outlineLevel="0" collapsed="false">
      <c r="A29" s="16" t="s">
        <v>91</v>
      </c>
      <c r="B29" s="17" t="n">
        <f aca="false">$B$27+$B$28</f>
        <v>1360000</v>
      </c>
      <c r="C29" s="17" t="n">
        <f aca="false">IF($B$6=0,0,B29/$B$6)</f>
        <v>6800</v>
      </c>
      <c r="D29" s="28" t="n">
        <f aca="false">IF($B$25=0,0,B29/$B$25)</f>
        <v>309.090909090909</v>
      </c>
    </row>
    <row r="30" customFormat="false" ht="15" hidden="false" customHeight="false" outlineLevel="0" collapsed="false">
      <c r="A30" s="20" t="s">
        <v>92</v>
      </c>
      <c r="B30" s="27" t="n">
        <f aca="false">$B$6*$B$15</f>
        <v>1480</v>
      </c>
      <c r="E30" s="3" t="s">
        <v>93</v>
      </c>
    </row>
    <row r="31" customFormat="false" ht="15" hidden="false" customHeight="false" outlineLevel="0" collapsed="false">
      <c r="A31" s="20" t="s">
        <v>94</v>
      </c>
      <c r="B31" s="13" t="n">
        <f aca="false">$B$30*$B$16</f>
        <v>666000</v>
      </c>
      <c r="C31" s="13" t="n">
        <f aca="false">IF($B$6=0,0,B31/$B$6)</f>
        <v>3330</v>
      </c>
      <c r="D31" s="14" t="n">
        <f aca="false">IF($B$25=0,0,B31/$B$25)</f>
        <v>151.363636363636</v>
      </c>
    </row>
    <row r="32" customFormat="false" ht="15" hidden="false" customHeight="false" outlineLevel="0" collapsed="false">
      <c r="A32" s="20" t="s">
        <v>74</v>
      </c>
      <c r="B32" s="13" t="n">
        <f aca="false">$B$6*$B$17</f>
        <v>30000</v>
      </c>
      <c r="C32" s="13" t="n">
        <f aca="false">IF($B$6=0,0,B32/$B$6)</f>
        <v>150</v>
      </c>
      <c r="D32" s="14" t="n">
        <f aca="false">IF($B$25=0,0,B32/$B$25)</f>
        <v>6.81818181818182</v>
      </c>
    </row>
    <row r="33" customFormat="false" ht="15" hidden="false" customHeight="false" outlineLevel="0" collapsed="false">
      <c r="A33" s="20" t="s">
        <v>95</v>
      </c>
      <c r="B33" s="13" t="n">
        <f aca="false">$B$6*$B$18</f>
        <v>24000</v>
      </c>
      <c r="C33" s="13" t="n">
        <f aca="false">IF($B$6=0,0,B33/$B$6)</f>
        <v>120</v>
      </c>
      <c r="D33" s="14" t="n">
        <f aca="false">IF($B$25=0,0,B33/$B$25)</f>
        <v>5.45454545454545</v>
      </c>
    </row>
    <row r="34" customFormat="false" ht="15" hidden="false" customHeight="false" outlineLevel="0" collapsed="false">
      <c r="A34" s="20" t="s">
        <v>77</v>
      </c>
      <c r="B34" s="13" t="n">
        <f aca="false">$B$25*$B$19</f>
        <v>26400</v>
      </c>
      <c r="C34" s="13" t="n">
        <f aca="false">IF($B$6=0,0,B34/$B$6)</f>
        <v>132</v>
      </c>
      <c r="D34" s="14" t="n">
        <f aca="false">IF($B$25=0,0,B34/$B$25)</f>
        <v>6</v>
      </c>
    </row>
    <row r="35" customFormat="false" ht="15" hidden="false" customHeight="false" outlineLevel="0" collapsed="false">
      <c r="A35" s="20" t="s">
        <v>79</v>
      </c>
      <c r="B35" s="13" t="n">
        <f aca="false">$B$25*$B$20</f>
        <v>14300</v>
      </c>
      <c r="C35" s="13" t="n">
        <f aca="false">IF($B$6=0,0,B35/$B$6)</f>
        <v>71.5</v>
      </c>
      <c r="D35" s="14" t="n">
        <f aca="false">IF($B$25=0,0,B35/$B$25)</f>
        <v>3.25</v>
      </c>
    </row>
    <row r="36" customFormat="false" ht="15" hidden="false" customHeight="false" outlineLevel="0" collapsed="false">
      <c r="A36" s="20" t="s">
        <v>80</v>
      </c>
      <c r="B36" s="13" t="n">
        <f aca="false">$B$6*$B$21</f>
        <v>36000</v>
      </c>
      <c r="C36" s="13" t="n">
        <f aca="false">IF($B$6=0,0,B36/$B$6)</f>
        <v>180</v>
      </c>
      <c r="D36" s="14" t="n">
        <f aca="false">IF($B$25=0,0,B36/$B$25)</f>
        <v>8.18181818181818</v>
      </c>
    </row>
    <row r="37" customFormat="false" ht="15" hidden="false" customHeight="false" outlineLevel="0" collapsed="false">
      <c r="A37" s="20" t="s">
        <v>96</v>
      </c>
      <c r="B37" s="13" t="n">
        <f aca="false">$B$6*$B$22</f>
        <v>30000</v>
      </c>
      <c r="C37" s="13" t="n">
        <f aca="false">IF($B$6=0,0,B37/$B$6)</f>
        <v>150</v>
      </c>
      <c r="D37" s="14" t="n">
        <f aca="false">IF($B$25=0,0,B37/$B$25)</f>
        <v>6.81818181818182</v>
      </c>
    </row>
    <row r="38" customFormat="false" ht="15" hidden="false" customHeight="false" outlineLevel="0" collapsed="false">
      <c r="A38" s="16" t="s">
        <v>97</v>
      </c>
      <c r="B38" s="17" t="n">
        <f aca="false">SUM(B31:B37)</f>
        <v>826700</v>
      </c>
      <c r="C38" s="17" t="n">
        <f aca="false">IF($B$6=0,0,B38/$B$6)</f>
        <v>4133.5</v>
      </c>
      <c r="D38" s="28" t="n">
        <f aca="false">IF($B$25=0,0,B38/$B$25)</f>
        <v>187.886363636364</v>
      </c>
    </row>
    <row r="39" customFormat="false" ht="15" hidden="false" customHeight="false" outlineLevel="0" collapsed="false">
      <c r="A39" s="16" t="s">
        <v>98</v>
      </c>
      <c r="B39" s="17" t="n">
        <f aca="false">$B$29-$B$38</f>
        <v>533300</v>
      </c>
      <c r="C39" s="17" t="n">
        <f aca="false">IF($B$6=0,0,B39/$B$6)</f>
        <v>2666.5</v>
      </c>
      <c r="D39" s="28" t="n">
        <f aca="false">IF($B$25=0,0,B39/$B$25)</f>
        <v>121.204545454545</v>
      </c>
    </row>
    <row r="41" customFormat="false" ht="19.5" hidden="false" customHeight="true" outlineLevel="0" collapsed="false">
      <c r="A41" s="19" t="s">
        <v>99</v>
      </c>
      <c r="B41" s="11" t="s">
        <v>54</v>
      </c>
      <c r="C41" s="11" t="s">
        <v>55</v>
      </c>
      <c r="D41" s="11"/>
      <c r="E41" s="11" t="s">
        <v>56</v>
      </c>
    </row>
    <row r="42" customFormat="false" ht="15" hidden="false" customHeight="false" outlineLevel="0" collapsed="false">
      <c r="A42" s="18" t="s">
        <v>100</v>
      </c>
      <c r="B42" s="29" t="n">
        <f aca="false">IF($B$6=0,0,$B$39/$B$6)</f>
        <v>2666.5</v>
      </c>
      <c r="C42" s="3" t="s">
        <v>101</v>
      </c>
    </row>
    <row r="43" customFormat="false" ht="15" hidden="false" customHeight="false" outlineLevel="0" collapsed="false">
      <c r="A43" s="18" t="s">
        <v>102</v>
      </c>
      <c r="B43" s="30" t="n">
        <f aca="false">IF($B$25=0,0,$B$39/$B$25)</f>
        <v>121.204545454545</v>
      </c>
      <c r="C43" s="3" t="s">
        <v>103</v>
      </c>
    </row>
    <row r="44" customFormat="false" ht="15" hidden="false" customHeight="false" outlineLevel="0" collapsed="false">
      <c r="A44" s="18" t="s">
        <v>104</v>
      </c>
      <c r="B44" s="30" t="n">
        <f aca="false">IF($B$26=0,0,$B$39/$B$26)</f>
        <v>1.51505681818182</v>
      </c>
      <c r="C44" s="3" t="s">
        <v>105</v>
      </c>
    </row>
    <row r="45" customFormat="false" ht="15" hidden="false" customHeight="false" outlineLevel="0" collapsed="false">
      <c r="A45" s="20" t="s">
        <v>106</v>
      </c>
      <c r="B45" s="14" t="n">
        <f aca="false">IF($B$25=0,0,$B$31/$B$25)</f>
        <v>151.363636363636</v>
      </c>
      <c r="C45" s="3" t="s">
        <v>103</v>
      </c>
    </row>
  </sheetData>
  <printOptions headings="false" gridLines="false" gridLinesSet="true" horizontalCentered="true" verticalCentered="false"/>
  <pageMargins left="0.5" right="0.5" top="0.75" bottom="0.75" header="0.5" footer="0.5"/>
  <pageSetup paperSize="9" scale="100" fitToWidth="1" fitToHeight="0" pageOrder="downThenOver" orientation="landscape" blackAndWhite="false" draft="false" cellComments="none" horizontalDpi="300" verticalDpi="300" copies="1"/>
  <headerFooter differentFirst="false" differentOddEven="false">
    <oddHeader>&amp;C&amp;"Arial,Bold"&amp;9 Farm CFO by Clunes Rural</oddHeader>
    <oddFooter>&amp;L&amp;8 &amp;A&amp;R&amp;8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4" min="2" style="0" width="16"/>
    <col collapsed="false" customWidth="true" hidden="false" outlineLevel="0" max="5" min="5" style="0" width="44"/>
  </cols>
  <sheetData>
    <row r="1" customFormat="false" ht="17.35" hidden="false" customHeight="false" outlineLevel="0" collapsed="false">
      <c r="A1" s="10" t="s">
        <v>107</v>
      </c>
    </row>
    <row r="2" customFormat="false" ht="15" hidden="false" customHeight="false" outlineLevel="0" collapsed="false">
      <c r="A2" s="3" t="s">
        <v>108</v>
      </c>
    </row>
    <row r="3" customFormat="false" ht="15" hidden="false" customHeight="false" outlineLevel="0" collapsed="false">
      <c r="A3" s="3" t="s">
        <v>52</v>
      </c>
    </row>
    <row r="5" customFormat="false" ht="19.5" hidden="false" customHeight="true" outlineLevel="0" collapsed="false">
      <c r="A5" s="19" t="s">
        <v>53</v>
      </c>
      <c r="B5" s="11" t="s">
        <v>54</v>
      </c>
      <c r="C5" s="11" t="s">
        <v>55</v>
      </c>
      <c r="D5" s="11"/>
      <c r="E5" s="11" t="s">
        <v>56</v>
      </c>
    </row>
    <row r="6" customFormat="false" ht="15" hidden="false" customHeight="false" outlineLevel="0" collapsed="false">
      <c r="A6" s="20" t="s">
        <v>109</v>
      </c>
      <c r="B6" s="21" t="n">
        <v>300</v>
      </c>
      <c r="C6" s="3" t="s">
        <v>110</v>
      </c>
    </row>
    <row r="7" customFormat="false" ht="15" hidden="false" customHeight="false" outlineLevel="0" collapsed="false">
      <c r="A7" s="20" t="s">
        <v>111</v>
      </c>
      <c r="B7" s="23" t="n">
        <v>0.85</v>
      </c>
      <c r="C7" s="3" t="s">
        <v>112</v>
      </c>
    </row>
    <row r="8" customFormat="false" ht="15" hidden="false" customHeight="false" outlineLevel="0" collapsed="false">
      <c r="A8" s="20" t="s">
        <v>113</v>
      </c>
      <c r="B8" s="21" t="n">
        <v>50</v>
      </c>
      <c r="C8" s="3" t="s">
        <v>110</v>
      </c>
    </row>
    <row r="9" customFormat="false" ht="15" hidden="false" customHeight="false" outlineLevel="0" collapsed="false">
      <c r="A9" s="20" t="s">
        <v>114</v>
      </c>
      <c r="B9" s="21" t="n">
        <v>230</v>
      </c>
      <c r="C9" s="3" t="s">
        <v>115</v>
      </c>
    </row>
    <row r="10" customFormat="false" ht="15" hidden="false" customHeight="false" outlineLevel="0" collapsed="false">
      <c r="A10" s="20" t="s">
        <v>116</v>
      </c>
      <c r="B10" s="22" t="n">
        <v>350</v>
      </c>
      <c r="C10" s="3" t="s">
        <v>117</v>
      </c>
    </row>
    <row r="11" customFormat="false" ht="15" hidden="false" customHeight="false" outlineLevel="0" collapsed="false">
      <c r="A11" s="20" t="s">
        <v>118</v>
      </c>
      <c r="B11" s="21" t="n">
        <v>45</v>
      </c>
      <c r="C11" s="3" t="s">
        <v>110</v>
      </c>
    </row>
    <row r="12" customFormat="false" ht="15" hidden="false" customHeight="false" outlineLevel="0" collapsed="false">
      <c r="A12" s="20" t="s">
        <v>119</v>
      </c>
      <c r="B12" s="21" t="n">
        <v>500</v>
      </c>
      <c r="C12" s="3" t="s">
        <v>115</v>
      </c>
    </row>
    <row r="13" customFormat="false" ht="15" hidden="false" customHeight="false" outlineLevel="0" collapsed="false">
      <c r="A13" s="20" t="s">
        <v>120</v>
      </c>
      <c r="B13" s="22" t="n">
        <v>250</v>
      </c>
      <c r="C13" s="3" t="s">
        <v>117</v>
      </c>
    </row>
    <row r="14" customFormat="false" ht="15" hidden="false" customHeight="false" outlineLevel="0" collapsed="false">
      <c r="A14" s="20" t="s">
        <v>121</v>
      </c>
      <c r="B14" s="22" t="n">
        <v>15</v>
      </c>
      <c r="C14" s="3" t="s">
        <v>122</v>
      </c>
    </row>
    <row r="15" customFormat="false" ht="15" hidden="false" customHeight="false" outlineLevel="0" collapsed="false">
      <c r="A15" s="20" t="s">
        <v>123</v>
      </c>
      <c r="B15" s="21" t="n">
        <v>600</v>
      </c>
      <c r="C15" s="3" t="s">
        <v>124</v>
      </c>
    </row>
    <row r="17" customFormat="false" ht="19.5" hidden="false" customHeight="true" outlineLevel="0" collapsed="false">
      <c r="A17" s="19" t="s">
        <v>69</v>
      </c>
      <c r="B17" s="11" t="s">
        <v>54</v>
      </c>
      <c r="C17" s="11" t="s">
        <v>55</v>
      </c>
      <c r="D17" s="11"/>
      <c r="E17" s="11" t="s">
        <v>56</v>
      </c>
    </row>
    <row r="18" customFormat="false" ht="15" hidden="false" customHeight="false" outlineLevel="0" collapsed="false">
      <c r="A18" s="20" t="s">
        <v>125</v>
      </c>
      <c r="B18" s="25" t="n">
        <v>60</v>
      </c>
      <c r="C18" s="3" t="s">
        <v>126</v>
      </c>
    </row>
    <row r="19" customFormat="false" ht="15" hidden="false" customHeight="false" outlineLevel="0" collapsed="false">
      <c r="A19" s="20" t="s">
        <v>127</v>
      </c>
      <c r="B19" s="25" t="n">
        <v>25</v>
      </c>
      <c r="C19" s="3" t="s">
        <v>126</v>
      </c>
    </row>
    <row r="20" customFormat="false" ht="15" hidden="false" customHeight="false" outlineLevel="0" collapsed="false">
      <c r="A20" s="20" t="s">
        <v>77</v>
      </c>
      <c r="B20" s="25" t="n">
        <v>20</v>
      </c>
      <c r="C20" s="3" t="s">
        <v>128</v>
      </c>
    </row>
    <row r="21" customFormat="false" ht="15" hidden="false" customHeight="false" outlineLevel="0" collapsed="false">
      <c r="A21" s="20" t="s">
        <v>129</v>
      </c>
      <c r="B21" s="23" t="n">
        <v>0.05</v>
      </c>
      <c r="C21" s="3" t="s">
        <v>130</v>
      </c>
    </row>
    <row r="22" customFormat="false" ht="15" hidden="false" customHeight="false" outlineLevel="0" collapsed="false">
      <c r="A22" s="20" t="s">
        <v>79</v>
      </c>
      <c r="B22" s="26" t="n">
        <v>5</v>
      </c>
      <c r="C22" s="3" t="s">
        <v>128</v>
      </c>
    </row>
    <row r="23" customFormat="false" ht="15" hidden="false" customHeight="false" outlineLevel="0" collapsed="false">
      <c r="A23" s="20" t="s">
        <v>131</v>
      </c>
      <c r="B23" s="25" t="n">
        <v>15000</v>
      </c>
      <c r="C23" s="3" t="s">
        <v>132</v>
      </c>
    </row>
    <row r="24" customFormat="false" ht="15" hidden="false" customHeight="false" outlineLevel="0" collapsed="false">
      <c r="A24" s="20" t="s">
        <v>133</v>
      </c>
      <c r="B24" s="25" t="n">
        <v>25</v>
      </c>
      <c r="C24" s="3" t="s">
        <v>134</v>
      </c>
    </row>
    <row r="26" customFormat="false" ht="19.5" hidden="false" customHeight="true" outlineLevel="0" collapsed="false">
      <c r="A26" s="19" t="s">
        <v>82</v>
      </c>
      <c r="B26" s="11" t="s">
        <v>135</v>
      </c>
      <c r="C26" s="11" t="s">
        <v>136</v>
      </c>
      <c r="D26" s="11"/>
      <c r="E26" s="11" t="s">
        <v>56</v>
      </c>
    </row>
    <row r="27" customFormat="false" ht="15" hidden="false" customHeight="false" outlineLevel="0" collapsed="false">
      <c r="A27" s="20" t="s">
        <v>137</v>
      </c>
      <c r="B27" s="27" t="n">
        <f aca="false">MAX(0,ROUND($B$6*$B$7,0)-$B$8)</f>
        <v>205</v>
      </c>
      <c r="E27" s="3" t="s">
        <v>110</v>
      </c>
    </row>
    <row r="28" customFormat="false" ht="15" hidden="false" customHeight="false" outlineLevel="0" collapsed="false">
      <c r="A28" s="20" t="s">
        <v>138</v>
      </c>
      <c r="B28" s="13" t="n">
        <f aca="false">$B$27*$B$9*$B$10/100</f>
        <v>165025</v>
      </c>
      <c r="C28" s="13" t="n">
        <f aca="false">IF($B$6=0,0,B28/$B$6)</f>
        <v>550.083333333333</v>
      </c>
    </row>
    <row r="29" customFormat="false" ht="15" hidden="false" customHeight="false" outlineLevel="0" collapsed="false">
      <c r="A29" s="20" t="s">
        <v>139</v>
      </c>
      <c r="B29" s="13" t="n">
        <f aca="false">$B$11*$B$12*$B$13/100</f>
        <v>56250</v>
      </c>
      <c r="C29" s="13" t="n">
        <f aca="false">IF($B$6=0,0,B29/$B$6)</f>
        <v>187.5</v>
      </c>
    </row>
    <row r="30" customFormat="false" ht="15" hidden="false" customHeight="false" outlineLevel="0" collapsed="false">
      <c r="A30" s="16" t="s">
        <v>91</v>
      </c>
      <c r="B30" s="17" t="n">
        <f aca="false">$B$28+$B$29</f>
        <v>221275</v>
      </c>
      <c r="C30" s="17" t="n">
        <f aca="false">IF($B$6=0,0,B30/$B$6)</f>
        <v>737.583333333333</v>
      </c>
      <c r="D30" s="16"/>
    </row>
    <row r="31" customFormat="false" ht="15" hidden="false" customHeight="false" outlineLevel="0" collapsed="false">
      <c r="A31" s="20" t="s">
        <v>125</v>
      </c>
      <c r="B31" s="13" t="n">
        <f aca="false">$B$6*$B$18</f>
        <v>18000</v>
      </c>
      <c r="C31" s="13" t="n">
        <f aca="false">IF($B$6=0,0,B31/$B$6)</f>
        <v>60</v>
      </c>
    </row>
    <row r="32" customFormat="false" ht="15" hidden="false" customHeight="false" outlineLevel="0" collapsed="false">
      <c r="A32" s="20" t="s">
        <v>127</v>
      </c>
      <c r="B32" s="13" t="n">
        <f aca="false">$B$6*$B$19</f>
        <v>7500</v>
      </c>
      <c r="C32" s="13" t="n">
        <f aca="false">IF($B$6=0,0,B32/$B$6)</f>
        <v>25</v>
      </c>
    </row>
    <row r="33" customFormat="false" ht="15" hidden="false" customHeight="false" outlineLevel="0" collapsed="false">
      <c r="A33" s="20" t="s">
        <v>77</v>
      </c>
      <c r="B33" s="13" t="n">
        <f aca="false">($B$27+$B$11)*$B$20</f>
        <v>5000</v>
      </c>
      <c r="C33" s="13" t="n">
        <f aca="false">IF($B$6=0,0,B33/$B$6)</f>
        <v>16.6666666666667</v>
      </c>
    </row>
    <row r="34" customFormat="false" ht="15" hidden="false" customHeight="false" outlineLevel="0" collapsed="false">
      <c r="A34" s="20" t="s">
        <v>129</v>
      </c>
      <c r="B34" s="13" t="n">
        <f aca="false">$B$30*$B$21</f>
        <v>11063.75</v>
      </c>
      <c r="C34" s="13" t="n">
        <f aca="false">IF($B$6=0,0,B34/$B$6)</f>
        <v>36.8791666666667</v>
      </c>
    </row>
    <row r="35" customFormat="false" ht="15" hidden="false" customHeight="false" outlineLevel="0" collapsed="false">
      <c r="A35" s="20" t="s">
        <v>79</v>
      </c>
      <c r="B35" s="13" t="n">
        <f aca="false">($B$27+$B$11)*$B$22</f>
        <v>1250</v>
      </c>
      <c r="C35" s="13" t="n">
        <f aca="false">IF($B$6=0,0,B35/$B$6)</f>
        <v>4.16666666666667</v>
      </c>
    </row>
    <row r="36" customFormat="false" ht="15" hidden="false" customHeight="false" outlineLevel="0" collapsed="false">
      <c r="A36" s="20" t="s">
        <v>140</v>
      </c>
      <c r="B36" s="13" t="n">
        <f aca="false">$B$23</f>
        <v>15000</v>
      </c>
      <c r="C36" s="13" t="n">
        <f aca="false">IF($B$6=0,0,B36/$B$6)</f>
        <v>50</v>
      </c>
    </row>
    <row r="37" customFormat="false" ht="15" hidden="false" customHeight="false" outlineLevel="0" collapsed="false">
      <c r="A37" s="20" t="s">
        <v>141</v>
      </c>
      <c r="B37" s="13" t="n">
        <f aca="false">$B$15*$B$24</f>
        <v>15000</v>
      </c>
      <c r="C37" s="13" t="n">
        <f aca="false">IF($B$6=0,0,B37/$B$6)</f>
        <v>50</v>
      </c>
    </row>
    <row r="38" customFormat="false" ht="15" hidden="false" customHeight="false" outlineLevel="0" collapsed="false">
      <c r="A38" s="16" t="s">
        <v>97</v>
      </c>
      <c r="B38" s="17" t="n">
        <f aca="false">SUM(B31:B37)</f>
        <v>72813.75</v>
      </c>
      <c r="C38" s="17" t="n">
        <f aca="false">IF($B$6=0,0,B38/$B$6)</f>
        <v>242.7125</v>
      </c>
      <c r="D38" s="16"/>
    </row>
    <row r="39" customFormat="false" ht="15" hidden="false" customHeight="false" outlineLevel="0" collapsed="false">
      <c r="A39" s="16" t="s">
        <v>98</v>
      </c>
      <c r="B39" s="17" t="n">
        <f aca="false">$B$30-$B$38</f>
        <v>148461.25</v>
      </c>
      <c r="C39" s="17" t="n">
        <f aca="false">IF($B$6=0,0,B39/$B$6)</f>
        <v>494.870833333333</v>
      </c>
      <c r="D39" s="16"/>
    </row>
    <row r="41" customFormat="false" ht="19.5" hidden="false" customHeight="true" outlineLevel="0" collapsed="false">
      <c r="A41" s="19" t="s">
        <v>99</v>
      </c>
      <c r="B41" s="11" t="s">
        <v>54</v>
      </c>
      <c r="C41" s="11" t="s">
        <v>55</v>
      </c>
      <c r="D41" s="11"/>
      <c r="E41" s="11" t="s">
        <v>56</v>
      </c>
    </row>
    <row r="42" customFormat="false" ht="15" hidden="false" customHeight="false" outlineLevel="0" collapsed="false">
      <c r="A42" s="18" t="s">
        <v>142</v>
      </c>
      <c r="B42" s="29" t="n">
        <f aca="false">IF($B$6=0,0,$B$39/$B$6)</f>
        <v>494.870833333333</v>
      </c>
      <c r="C42" s="3" t="s">
        <v>126</v>
      </c>
    </row>
    <row r="43" customFormat="false" ht="15" hidden="false" customHeight="false" outlineLevel="0" collapsed="false">
      <c r="A43" s="20" t="s">
        <v>143</v>
      </c>
      <c r="B43" s="27" t="n">
        <f aca="false">$B$6*$B$14</f>
        <v>4500</v>
      </c>
      <c r="C43" s="3" t="s">
        <v>144</v>
      </c>
    </row>
    <row r="44" customFormat="false" ht="15" hidden="false" customHeight="false" outlineLevel="0" collapsed="false">
      <c r="A44" s="18" t="s">
        <v>145</v>
      </c>
      <c r="B44" s="30" t="n">
        <f aca="false">IF($B$43=0,0,$B$39/$B$43)</f>
        <v>32.9913888888889</v>
      </c>
      <c r="C44" s="3" t="s">
        <v>146</v>
      </c>
    </row>
    <row r="45" customFormat="false" ht="15" hidden="false" customHeight="false" outlineLevel="0" collapsed="false">
      <c r="A45" s="18" t="s">
        <v>147</v>
      </c>
      <c r="B45" s="30" t="n">
        <f aca="false">IF($B$15=0,0,$B$39/$B$15)</f>
        <v>247.435416666667</v>
      </c>
      <c r="C45" s="3" t="s">
        <v>134</v>
      </c>
    </row>
    <row r="46" customFormat="false" ht="15" hidden="false" customHeight="false" outlineLevel="0" collapsed="false">
      <c r="A46" s="20" t="s">
        <v>148</v>
      </c>
      <c r="B46" s="31" t="n">
        <f aca="false">IF($B$15=0,0,$B$43/$B$15)</f>
        <v>7.5</v>
      </c>
      <c r="C46" s="3" t="s">
        <v>149</v>
      </c>
    </row>
  </sheetData>
  <printOptions headings="false" gridLines="false" gridLinesSet="true" horizontalCentered="true" verticalCentered="false"/>
  <pageMargins left="0.5" right="0.5" top="0.75" bottom="0.75" header="0.5" footer="0.5"/>
  <pageSetup paperSize="9" scale="100" fitToWidth="1" fitToHeight="0" pageOrder="downThenOver" orientation="landscape" blackAndWhite="false" draft="false" cellComments="none" horizontalDpi="300" verticalDpi="300" copies="1"/>
  <headerFooter differentFirst="false" differentOddEven="false">
    <oddHeader>&amp;C&amp;"Arial,Bold"&amp;9 Farm CFO by Clunes Rural</oddHeader>
    <oddFooter>&amp;L&amp;8 &amp;A&amp;R&amp;8 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4" min="2" style="0" width="16"/>
    <col collapsed="false" customWidth="true" hidden="false" outlineLevel="0" max="5" min="5" style="0" width="44"/>
  </cols>
  <sheetData>
    <row r="1" customFormat="false" ht="17.35" hidden="false" customHeight="false" outlineLevel="0" collapsed="false">
      <c r="A1" s="10" t="s">
        <v>150</v>
      </c>
    </row>
    <row r="2" customFormat="false" ht="15" hidden="false" customHeight="false" outlineLevel="0" collapsed="false">
      <c r="A2" s="3" t="s">
        <v>151</v>
      </c>
    </row>
    <row r="3" customFormat="false" ht="15" hidden="false" customHeight="false" outlineLevel="0" collapsed="false">
      <c r="A3" s="3" t="s">
        <v>52</v>
      </c>
    </row>
    <row r="5" customFormat="false" ht="19.5" hidden="false" customHeight="true" outlineLevel="0" collapsed="false">
      <c r="A5" s="19" t="s">
        <v>152</v>
      </c>
      <c r="B5" s="11" t="s">
        <v>54</v>
      </c>
      <c r="C5" s="11" t="s">
        <v>55</v>
      </c>
      <c r="D5" s="11"/>
      <c r="E5" s="11" t="s">
        <v>56</v>
      </c>
    </row>
    <row r="6" customFormat="false" ht="15" hidden="false" customHeight="false" outlineLevel="0" collapsed="false">
      <c r="A6" s="20" t="s">
        <v>153</v>
      </c>
      <c r="B6" s="21" t="n">
        <v>200</v>
      </c>
      <c r="C6" s="3" t="s">
        <v>110</v>
      </c>
    </row>
    <row r="7" customFormat="false" ht="15" hidden="false" customHeight="false" outlineLevel="0" collapsed="false">
      <c r="A7" s="20" t="s">
        <v>154</v>
      </c>
      <c r="B7" s="21" t="n">
        <v>280</v>
      </c>
      <c r="C7" s="3" t="s">
        <v>115</v>
      </c>
    </row>
    <row r="8" customFormat="false" ht="15" hidden="false" customHeight="false" outlineLevel="0" collapsed="false">
      <c r="A8" s="20" t="s">
        <v>155</v>
      </c>
      <c r="B8" s="22" t="n">
        <v>380</v>
      </c>
      <c r="C8" s="3" t="s">
        <v>117</v>
      </c>
    </row>
    <row r="9" customFormat="false" ht="15" hidden="false" customHeight="false" outlineLevel="0" collapsed="false">
      <c r="A9" s="20" t="s">
        <v>156</v>
      </c>
      <c r="B9" s="21" t="n">
        <v>200</v>
      </c>
      <c r="C9" s="3" t="s">
        <v>157</v>
      </c>
    </row>
    <row r="10" customFormat="false" ht="15" hidden="false" customHeight="false" outlineLevel="0" collapsed="false">
      <c r="A10" s="20" t="s">
        <v>158</v>
      </c>
      <c r="B10" s="24" t="n">
        <v>0.8</v>
      </c>
      <c r="C10" s="3" t="s">
        <v>159</v>
      </c>
    </row>
    <row r="11" customFormat="false" ht="15" hidden="false" customHeight="false" outlineLevel="0" collapsed="false">
      <c r="A11" s="20" t="s">
        <v>160</v>
      </c>
      <c r="B11" s="22" t="n">
        <v>340</v>
      </c>
      <c r="C11" s="3" t="s">
        <v>117</v>
      </c>
    </row>
    <row r="12" customFormat="false" ht="15" hidden="false" customHeight="false" outlineLevel="0" collapsed="false">
      <c r="A12" s="20" t="s">
        <v>161</v>
      </c>
      <c r="B12" s="23" t="n">
        <v>0.01</v>
      </c>
      <c r="C12" s="3" t="s">
        <v>162</v>
      </c>
    </row>
    <row r="14" customFormat="false" ht="19.5" hidden="false" customHeight="true" outlineLevel="0" collapsed="false">
      <c r="A14" s="19" t="s">
        <v>163</v>
      </c>
      <c r="B14" s="11" t="s">
        <v>54</v>
      </c>
      <c r="C14" s="11" t="s">
        <v>55</v>
      </c>
      <c r="D14" s="11"/>
      <c r="E14" s="11" t="s">
        <v>56</v>
      </c>
    </row>
    <row r="15" customFormat="false" ht="15" hidden="false" customHeight="false" outlineLevel="0" collapsed="false">
      <c r="A15" s="20" t="s">
        <v>164</v>
      </c>
      <c r="B15" s="25" t="n">
        <v>25</v>
      </c>
      <c r="C15" s="3" t="s">
        <v>165</v>
      </c>
    </row>
    <row r="16" customFormat="false" ht="15" hidden="false" customHeight="false" outlineLevel="0" collapsed="false">
      <c r="A16" s="20" t="s">
        <v>129</v>
      </c>
      <c r="B16" s="23" t="n">
        <v>0.05</v>
      </c>
      <c r="C16" s="3" t="s">
        <v>130</v>
      </c>
    </row>
    <row r="17" customFormat="false" ht="15" hidden="false" customHeight="false" outlineLevel="0" collapsed="false">
      <c r="A17" s="20" t="s">
        <v>79</v>
      </c>
      <c r="B17" s="26" t="n">
        <v>5</v>
      </c>
      <c r="C17" s="3" t="s">
        <v>128</v>
      </c>
    </row>
    <row r="18" customFormat="false" ht="15" hidden="false" customHeight="false" outlineLevel="0" collapsed="false">
      <c r="A18" s="20" t="s">
        <v>166</v>
      </c>
      <c r="B18" s="26" t="n">
        <v>6</v>
      </c>
      <c r="C18" s="3" t="s">
        <v>167</v>
      </c>
    </row>
    <row r="19" customFormat="false" ht="15" hidden="false" customHeight="false" outlineLevel="0" collapsed="false">
      <c r="A19" s="20" t="s">
        <v>168</v>
      </c>
      <c r="B19" s="25" t="n">
        <v>15</v>
      </c>
      <c r="C19" s="3" t="s">
        <v>165</v>
      </c>
    </row>
    <row r="20" customFormat="false" ht="15" hidden="false" customHeight="false" outlineLevel="0" collapsed="false">
      <c r="A20" s="20" t="s">
        <v>169</v>
      </c>
      <c r="B20" s="23" t="n">
        <v>0.08</v>
      </c>
      <c r="C20" s="3" t="s">
        <v>170</v>
      </c>
    </row>
    <row r="22" customFormat="false" ht="19.5" hidden="false" customHeight="true" outlineLevel="0" collapsed="false">
      <c r="A22" s="19" t="s">
        <v>171</v>
      </c>
      <c r="B22" s="11" t="s">
        <v>135</v>
      </c>
      <c r="C22" s="11" t="s">
        <v>172</v>
      </c>
      <c r="D22" s="11"/>
      <c r="E22" s="11" t="s">
        <v>56</v>
      </c>
    </row>
    <row r="23" customFormat="false" ht="15" hidden="false" customHeight="false" outlineLevel="0" collapsed="false">
      <c r="A23" s="20" t="s">
        <v>173</v>
      </c>
      <c r="B23" s="27" t="n">
        <f aca="false">$B$7+$B$9*$B$10</f>
        <v>440</v>
      </c>
      <c r="E23" s="3" t="s">
        <v>115</v>
      </c>
    </row>
    <row r="24" customFormat="false" ht="15" hidden="false" customHeight="false" outlineLevel="0" collapsed="false">
      <c r="A24" s="20" t="s">
        <v>174</v>
      </c>
      <c r="B24" s="31" t="n">
        <f aca="false">$B$6*(1-$B$12)</f>
        <v>198</v>
      </c>
      <c r="E24" s="3" t="s">
        <v>110</v>
      </c>
    </row>
    <row r="25" customFormat="false" ht="15" hidden="false" customHeight="false" outlineLevel="0" collapsed="false">
      <c r="A25" s="20" t="s">
        <v>175</v>
      </c>
      <c r="B25" s="27" t="n">
        <f aca="false">$B$24*$B$23-$B$6*$B$7</f>
        <v>31120</v>
      </c>
      <c r="E25" s="3" t="s">
        <v>176</v>
      </c>
    </row>
    <row r="26" customFormat="false" ht="15" hidden="false" customHeight="false" outlineLevel="0" collapsed="false">
      <c r="A26" s="20" t="s">
        <v>177</v>
      </c>
      <c r="B26" s="13" t="n">
        <f aca="false">$B$24*$B$23*$B$11/100</f>
        <v>296208</v>
      </c>
      <c r="C26" s="14" t="n">
        <f aca="false">IF($B$6=0,0,B26/$B$6)</f>
        <v>1481.04</v>
      </c>
    </row>
    <row r="27" customFormat="false" ht="15" hidden="false" customHeight="false" outlineLevel="0" collapsed="false">
      <c r="A27" s="20" t="s">
        <v>178</v>
      </c>
      <c r="B27" s="13" t="n">
        <f aca="false">$B$6*$B$7*$B$8/100</f>
        <v>212800</v>
      </c>
      <c r="C27" s="14" t="n">
        <f aca="false">IF($B$6=0,0,B27/$B$6)</f>
        <v>1064</v>
      </c>
    </row>
    <row r="28" customFormat="false" ht="15" hidden="false" customHeight="false" outlineLevel="0" collapsed="false">
      <c r="A28" s="16" t="s">
        <v>179</v>
      </c>
      <c r="B28" s="17" t="n">
        <f aca="false">$B$26-$B$27</f>
        <v>83408</v>
      </c>
      <c r="C28" s="28" t="n">
        <f aca="false">IF($B$6=0,0,B28/$B$6)</f>
        <v>417.04</v>
      </c>
      <c r="D28" s="16"/>
    </row>
    <row r="29" customFormat="false" ht="15" hidden="false" customHeight="false" outlineLevel="0" collapsed="false">
      <c r="A29" s="20" t="s">
        <v>77</v>
      </c>
      <c r="B29" s="13" t="n">
        <f aca="false">$B$6*$B$15</f>
        <v>5000</v>
      </c>
      <c r="C29" s="14" t="n">
        <f aca="false">IF($B$6=0,0,B29/$B$6)</f>
        <v>25</v>
      </c>
    </row>
    <row r="30" customFormat="false" ht="15" hidden="false" customHeight="false" outlineLevel="0" collapsed="false">
      <c r="A30" s="20" t="s">
        <v>129</v>
      </c>
      <c r="B30" s="13" t="n">
        <f aca="false">$B$26*$B$16</f>
        <v>14810.4</v>
      </c>
      <c r="C30" s="14" t="n">
        <f aca="false">IF($B$6=0,0,B30/$B$6)</f>
        <v>74.052</v>
      </c>
    </row>
    <row r="31" customFormat="false" ht="15" hidden="false" customHeight="false" outlineLevel="0" collapsed="false">
      <c r="A31" s="20" t="s">
        <v>79</v>
      </c>
      <c r="B31" s="13" t="n">
        <f aca="false">$B$24*$B$17</f>
        <v>990</v>
      </c>
      <c r="C31" s="14" t="n">
        <f aca="false">IF($B$6=0,0,B31/$B$6)</f>
        <v>4.95</v>
      </c>
    </row>
    <row r="32" customFormat="false" ht="15" hidden="false" customHeight="false" outlineLevel="0" collapsed="false">
      <c r="A32" s="20" t="s">
        <v>166</v>
      </c>
      <c r="B32" s="13" t="n">
        <f aca="false">$B$6*$B$18*$B$9/7</f>
        <v>34285.7142857143</v>
      </c>
      <c r="C32" s="14" t="n">
        <f aca="false">IF($B$6=0,0,B32/$B$6)</f>
        <v>171.428571428571</v>
      </c>
    </row>
    <row r="33" customFormat="false" ht="15" hidden="false" customHeight="false" outlineLevel="0" collapsed="false">
      <c r="A33" s="20" t="s">
        <v>127</v>
      </c>
      <c r="B33" s="13" t="n">
        <f aca="false">$B$6*$B$19</f>
        <v>3000</v>
      </c>
      <c r="C33" s="14" t="n">
        <f aca="false">IF($B$6=0,0,B33/$B$6)</f>
        <v>15</v>
      </c>
    </row>
    <row r="34" customFormat="false" ht="15" hidden="false" customHeight="false" outlineLevel="0" collapsed="false">
      <c r="A34" s="20" t="s">
        <v>180</v>
      </c>
      <c r="B34" s="13" t="n">
        <f aca="false">$B$27*$B$20*$B$9/365</f>
        <v>9328.21917808219</v>
      </c>
      <c r="C34" s="14" t="n">
        <f aca="false">IF($B$6=0,0,B34/$B$6)</f>
        <v>46.641095890411</v>
      </c>
    </row>
    <row r="35" customFormat="false" ht="15" hidden="false" customHeight="false" outlineLevel="0" collapsed="false">
      <c r="A35" s="16" t="s">
        <v>181</v>
      </c>
      <c r="B35" s="17" t="n">
        <f aca="false">SUM(B29:B34)</f>
        <v>67414.3334637965</v>
      </c>
      <c r="C35" s="28" t="n">
        <f aca="false">IF($B$6=0,0,B35/$B$6)</f>
        <v>337.071667318982</v>
      </c>
      <c r="D35" s="16"/>
    </row>
    <row r="36" customFormat="false" ht="15" hidden="false" customHeight="false" outlineLevel="0" collapsed="false">
      <c r="A36" s="16" t="s">
        <v>182</v>
      </c>
      <c r="B36" s="17" t="n">
        <f aca="false">$B$28-$B$35</f>
        <v>15993.6665362035</v>
      </c>
      <c r="C36" s="28" t="n">
        <f aca="false">IF($B$6=0,0,B36/$B$6)</f>
        <v>79.9683326810176</v>
      </c>
      <c r="D36" s="16"/>
    </row>
    <row r="38" customFormat="false" ht="19.5" hidden="false" customHeight="true" outlineLevel="0" collapsed="false">
      <c r="A38" s="19" t="s">
        <v>99</v>
      </c>
      <c r="B38" s="11" t="s">
        <v>54</v>
      </c>
      <c r="C38" s="11" t="s">
        <v>55</v>
      </c>
      <c r="D38" s="11"/>
      <c r="E38" s="11" t="s">
        <v>56</v>
      </c>
    </row>
    <row r="39" customFormat="false" ht="15" hidden="false" customHeight="false" outlineLevel="0" collapsed="false">
      <c r="A39" s="18" t="s">
        <v>183</v>
      </c>
      <c r="B39" s="30" t="n">
        <f aca="false">IF($B$6=0,0,$B$36/$B$6)</f>
        <v>79.9683326810176</v>
      </c>
      <c r="C39" s="3" t="s">
        <v>184</v>
      </c>
    </row>
    <row r="40" customFormat="false" ht="15" hidden="false" customHeight="false" outlineLevel="0" collapsed="false">
      <c r="A40" s="18" t="s">
        <v>185</v>
      </c>
      <c r="B40" s="30" t="n">
        <f aca="false">IF($B$25=0,0,$B$36/$B$25)</f>
        <v>0.51393530000654</v>
      </c>
      <c r="C40" s="3" t="s">
        <v>186</v>
      </c>
    </row>
    <row r="41" customFormat="false" ht="15" hidden="false" customHeight="false" outlineLevel="0" collapsed="false">
      <c r="A41" s="20" t="s">
        <v>187</v>
      </c>
      <c r="B41" s="14" t="n">
        <f aca="false">IF($B$25=0,0,$B$35/$B$25)</f>
        <v>2.16627035552045</v>
      </c>
      <c r="C41" s="3" t="s">
        <v>186</v>
      </c>
    </row>
    <row r="42" customFormat="false" ht="15" hidden="false" customHeight="false" outlineLevel="0" collapsed="false">
      <c r="A42" s="20" t="s">
        <v>188</v>
      </c>
      <c r="B42" s="31" t="n">
        <f aca="false">IF($B$24*$B$23=0,0,($B$27+$B$35)/($B$24*$B$23)*100)</f>
        <v>321.641796905184</v>
      </c>
      <c r="C42" s="3" t="s">
        <v>117</v>
      </c>
      <c r="E42" s="3" t="s">
        <v>189</v>
      </c>
    </row>
  </sheetData>
  <printOptions headings="false" gridLines="false" gridLinesSet="true" horizontalCentered="true" verticalCentered="false"/>
  <pageMargins left="0.5" right="0.5" top="0.75" bottom="0.75" header="0.5" footer="0.5"/>
  <pageSetup paperSize="9" scale="100" fitToWidth="1" fitToHeight="0" pageOrder="downThenOver" orientation="landscape" blackAndWhite="false" draft="false" cellComments="none" horizontalDpi="300" verticalDpi="300" copies="1"/>
  <headerFooter differentFirst="false" differentOddEven="false">
    <oddHeader>&amp;C&amp;"Arial,Bold"&amp;9 Farm CFO by Clunes Rural</oddHeader>
    <oddFooter>&amp;L&amp;8 &amp;A&amp;R&amp;8 Page &amp;P of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4" min="2" style="0" width="16"/>
    <col collapsed="false" customWidth="true" hidden="false" outlineLevel="0" max="5" min="5" style="0" width="44"/>
  </cols>
  <sheetData>
    <row r="1" customFormat="false" ht="17.35" hidden="false" customHeight="false" outlineLevel="0" collapsed="false">
      <c r="A1" s="10" t="s">
        <v>190</v>
      </c>
    </row>
    <row r="2" customFormat="false" ht="15" hidden="false" customHeight="false" outlineLevel="0" collapsed="false">
      <c r="A2" s="3" t="s">
        <v>191</v>
      </c>
    </row>
    <row r="3" customFormat="false" ht="15" hidden="false" customHeight="false" outlineLevel="0" collapsed="false">
      <c r="A3" s="3" t="s">
        <v>52</v>
      </c>
    </row>
    <row r="5" customFormat="false" ht="19.5" hidden="false" customHeight="true" outlineLevel="0" collapsed="false">
      <c r="A5" s="19" t="s">
        <v>192</v>
      </c>
      <c r="B5" s="11" t="s">
        <v>54</v>
      </c>
      <c r="C5" s="11" t="s">
        <v>55</v>
      </c>
      <c r="D5" s="11"/>
      <c r="E5" s="11" t="s">
        <v>56</v>
      </c>
    </row>
    <row r="6" customFormat="false" ht="15" hidden="false" customHeight="false" outlineLevel="0" collapsed="false">
      <c r="A6" s="20" t="s">
        <v>193</v>
      </c>
      <c r="B6" s="21" t="n">
        <v>2000</v>
      </c>
      <c r="C6" s="3" t="s">
        <v>110</v>
      </c>
    </row>
    <row r="7" customFormat="false" ht="15" hidden="false" customHeight="false" outlineLevel="0" collapsed="false">
      <c r="A7" s="20" t="s">
        <v>194</v>
      </c>
      <c r="B7" s="22" t="n">
        <v>6</v>
      </c>
      <c r="C7" s="3" t="s">
        <v>195</v>
      </c>
    </row>
    <row r="8" customFormat="false" ht="15" hidden="false" customHeight="false" outlineLevel="0" collapsed="false">
      <c r="A8" s="20" t="s">
        <v>196</v>
      </c>
      <c r="B8" s="23" t="n">
        <v>0.68</v>
      </c>
      <c r="C8" s="3" t="s">
        <v>197</v>
      </c>
    </row>
    <row r="9" customFormat="false" ht="15" hidden="false" customHeight="false" outlineLevel="0" collapsed="false">
      <c r="A9" s="20" t="s">
        <v>198</v>
      </c>
      <c r="B9" s="22" t="n">
        <v>19</v>
      </c>
      <c r="C9" s="3" t="s">
        <v>199</v>
      </c>
    </row>
    <row r="10" customFormat="false" ht="15" hidden="false" customHeight="false" outlineLevel="0" collapsed="false">
      <c r="A10" s="20" t="s">
        <v>200</v>
      </c>
      <c r="B10" s="21" t="n">
        <v>1300</v>
      </c>
      <c r="C10" s="3" t="s">
        <v>201</v>
      </c>
    </row>
    <row r="11" customFormat="false" ht="15" hidden="false" customHeight="false" outlineLevel="0" collapsed="false">
      <c r="A11" s="20" t="s">
        <v>202</v>
      </c>
      <c r="B11" s="21" t="n">
        <v>400</v>
      </c>
      <c r="C11" s="3" t="s">
        <v>110</v>
      </c>
    </row>
    <row r="12" customFormat="false" ht="15" hidden="false" customHeight="false" outlineLevel="0" collapsed="false">
      <c r="A12" s="20" t="s">
        <v>203</v>
      </c>
      <c r="B12" s="25" t="n">
        <v>90</v>
      </c>
      <c r="C12" s="3" t="s">
        <v>184</v>
      </c>
    </row>
    <row r="13" customFormat="false" ht="15" hidden="false" customHeight="false" outlineLevel="0" collapsed="false">
      <c r="A13" s="20" t="s">
        <v>204</v>
      </c>
      <c r="B13" s="21" t="n">
        <v>420</v>
      </c>
      <c r="C13" s="3" t="s">
        <v>110</v>
      </c>
    </row>
    <row r="14" customFormat="false" ht="15" hidden="false" customHeight="false" outlineLevel="0" collapsed="false">
      <c r="A14" s="20" t="s">
        <v>205</v>
      </c>
      <c r="B14" s="25" t="n">
        <v>110</v>
      </c>
      <c r="C14" s="3" t="s">
        <v>184</v>
      </c>
    </row>
    <row r="15" customFormat="false" ht="15" hidden="false" customHeight="false" outlineLevel="0" collapsed="false">
      <c r="A15" s="20" t="s">
        <v>206</v>
      </c>
      <c r="B15" s="24" t="n">
        <v>1</v>
      </c>
      <c r="C15" s="3" t="s">
        <v>207</v>
      </c>
    </row>
    <row r="16" customFormat="false" ht="15" hidden="false" customHeight="false" outlineLevel="0" collapsed="false">
      <c r="A16" s="20" t="s">
        <v>123</v>
      </c>
      <c r="B16" s="21" t="n">
        <v>250</v>
      </c>
      <c r="C16" s="3" t="s">
        <v>124</v>
      </c>
    </row>
    <row r="18" customFormat="false" ht="19.5" hidden="false" customHeight="true" outlineLevel="0" collapsed="false">
      <c r="A18" s="19" t="s">
        <v>69</v>
      </c>
      <c r="B18" s="11" t="s">
        <v>54</v>
      </c>
      <c r="C18" s="11" t="s">
        <v>55</v>
      </c>
      <c r="D18" s="11"/>
      <c r="E18" s="11" t="s">
        <v>56</v>
      </c>
    </row>
    <row r="19" customFormat="false" ht="15" hidden="false" customHeight="false" outlineLevel="0" collapsed="false">
      <c r="A19" s="20" t="s">
        <v>208</v>
      </c>
      <c r="B19" s="26" t="n">
        <v>11</v>
      </c>
      <c r="C19" s="3" t="s">
        <v>184</v>
      </c>
    </row>
    <row r="20" customFormat="false" ht="15" hidden="false" customHeight="false" outlineLevel="0" collapsed="false">
      <c r="A20" s="20" t="s">
        <v>127</v>
      </c>
      <c r="B20" s="26" t="n">
        <v>4</v>
      </c>
      <c r="C20" s="3" t="s">
        <v>184</v>
      </c>
    </row>
    <row r="21" customFormat="false" ht="15" hidden="false" customHeight="false" outlineLevel="0" collapsed="false">
      <c r="A21" s="20" t="s">
        <v>125</v>
      </c>
      <c r="B21" s="26" t="n">
        <v>6</v>
      </c>
      <c r="C21" s="3" t="s">
        <v>184</v>
      </c>
    </row>
    <row r="22" customFormat="false" ht="15" hidden="false" customHeight="false" outlineLevel="0" collapsed="false">
      <c r="A22" s="20" t="s">
        <v>209</v>
      </c>
      <c r="B22" s="23" t="n">
        <v>0.04</v>
      </c>
      <c r="C22" s="3" t="s">
        <v>210</v>
      </c>
    </row>
    <row r="23" customFormat="false" ht="15" hidden="false" customHeight="false" outlineLevel="0" collapsed="false">
      <c r="A23" s="20" t="s">
        <v>211</v>
      </c>
      <c r="B23" s="26" t="n">
        <v>1</v>
      </c>
      <c r="C23" s="3" t="s">
        <v>212</v>
      </c>
    </row>
    <row r="24" customFormat="false" ht="15" hidden="false" customHeight="false" outlineLevel="0" collapsed="false">
      <c r="A24" s="20" t="s">
        <v>213</v>
      </c>
      <c r="B24" s="23" t="n">
        <v>0.05</v>
      </c>
      <c r="C24" s="3" t="s">
        <v>214</v>
      </c>
    </row>
    <row r="25" customFormat="false" ht="15" hidden="false" customHeight="false" outlineLevel="0" collapsed="false">
      <c r="A25" s="20" t="s">
        <v>215</v>
      </c>
      <c r="B25" s="23" t="n">
        <v>0.02</v>
      </c>
      <c r="C25" s="3" t="s">
        <v>214</v>
      </c>
    </row>
    <row r="27" customFormat="false" ht="19.5" hidden="false" customHeight="true" outlineLevel="0" collapsed="false">
      <c r="A27" s="19" t="s">
        <v>82</v>
      </c>
      <c r="B27" s="11" t="s">
        <v>135</v>
      </c>
      <c r="C27" s="11" t="s">
        <v>216</v>
      </c>
      <c r="D27" s="11"/>
      <c r="E27" s="11" t="s">
        <v>56</v>
      </c>
    </row>
    <row r="28" customFormat="false" ht="15" hidden="false" customHeight="false" outlineLevel="0" collapsed="false">
      <c r="A28" s="20" t="s">
        <v>217</v>
      </c>
      <c r="B28" s="27" t="n">
        <f aca="false">$B$6*$B$7*$B$8</f>
        <v>8160</v>
      </c>
      <c r="E28" s="3" t="s">
        <v>218</v>
      </c>
    </row>
    <row r="29" customFormat="false" ht="15" hidden="false" customHeight="false" outlineLevel="0" collapsed="false">
      <c r="A29" s="20" t="s">
        <v>219</v>
      </c>
      <c r="B29" s="13" t="n">
        <f aca="false">$B$28*$B$10/100</f>
        <v>106080</v>
      </c>
      <c r="C29" s="14" t="n">
        <f aca="false">IF($B$6=0,0,B29/$B$6)</f>
        <v>53.04</v>
      </c>
    </row>
    <row r="30" customFormat="false" ht="15" hidden="false" customHeight="false" outlineLevel="0" collapsed="false">
      <c r="A30" s="20" t="s">
        <v>220</v>
      </c>
      <c r="B30" s="13" t="n">
        <f aca="false">$B$11*$B$12</f>
        <v>36000</v>
      </c>
      <c r="C30" s="14" t="n">
        <f aca="false">IF($B$6=0,0,B30/$B$6)</f>
        <v>18</v>
      </c>
    </row>
    <row r="31" customFormat="false" ht="15" hidden="false" customHeight="false" outlineLevel="0" collapsed="false">
      <c r="A31" s="16" t="s">
        <v>91</v>
      </c>
      <c r="B31" s="17" t="n">
        <f aca="false">$B$29+$B$30</f>
        <v>142080</v>
      </c>
      <c r="C31" s="28" t="n">
        <f aca="false">IF($B$6=0,0,B31/$B$6)</f>
        <v>71.04</v>
      </c>
      <c r="D31" s="16"/>
    </row>
    <row r="32" customFormat="false" ht="15" hidden="false" customHeight="false" outlineLevel="0" collapsed="false">
      <c r="A32" s="20" t="s">
        <v>221</v>
      </c>
      <c r="B32" s="13" t="n">
        <f aca="false">$B$13*$B$14</f>
        <v>46200</v>
      </c>
      <c r="C32" s="14" t="n">
        <f aca="false">IF($B$6=0,0,B32/$B$6)</f>
        <v>23.1</v>
      </c>
    </row>
    <row r="33" customFormat="false" ht="15" hidden="false" customHeight="false" outlineLevel="0" collapsed="false">
      <c r="A33" s="20" t="s">
        <v>208</v>
      </c>
      <c r="B33" s="13" t="n">
        <f aca="false">$B$6*$B$19</f>
        <v>22000</v>
      </c>
      <c r="C33" s="14" t="n">
        <f aca="false">IF($B$6=0,0,B33/$B$6)</f>
        <v>11</v>
      </c>
    </row>
    <row r="34" customFormat="false" ht="15" hidden="false" customHeight="false" outlineLevel="0" collapsed="false">
      <c r="A34" s="20" t="s">
        <v>127</v>
      </c>
      <c r="B34" s="13" t="n">
        <f aca="false">$B$6*$B$20</f>
        <v>8000</v>
      </c>
      <c r="C34" s="14" t="n">
        <f aca="false">IF($B$6=0,0,B34/$B$6)</f>
        <v>4</v>
      </c>
    </row>
    <row r="35" customFormat="false" ht="15" hidden="false" customHeight="false" outlineLevel="0" collapsed="false">
      <c r="A35" s="20" t="s">
        <v>125</v>
      </c>
      <c r="B35" s="13" t="n">
        <f aca="false">$B$6*$B$21</f>
        <v>12000</v>
      </c>
      <c r="C35" s="14" t="n">
        <f aca="false">IF($B$6=0,0,B35/$B$6)</f>
        <v>6</v>
      </c>
    </row>
    <row r="36" customFormat="false" ht="15" hidden="false" customHeight="false" outlineLevel="0" collapsed="false">
      <c r="A36" s="20" t="s">
        <v>222</v>
      </c>
      <c r="B36" s="13" t="n">
        <f aca="false">$B$29*$B$22</f>
        <v>4243.2</v>
      </c>
      <c r="C36" s="14" t="n">
        <f aca="false">IF($B$6=0,0,B36/$B$6)</f>
        <v>2.1216</v>
      </c>
    </row>
    <row r="37" customFormat="false" ht="15" hidden="false" customHeight="false" outlineLevel="0" collapsed="false">
      <c r="A37" s="20" t="s">
        <v>77</v>
      </c>
      <c r="B37" s="13" t="n">
        <f aca="false">$B$6*$B$23</f>
        <v>2000</v>
      </c>
      <c r="C37" s="14" t="n">
        <f aca="false">IF($B$6=0,0,B37/$B$6)</f>
        <v>1</v>
      </c>
    </row>
    <row r="38" customFormat="false" ht="15" hidden="false" customHeight="false" outlineLevel="0" collapsed="false">
      <c r="A38" s="20" t="s">
        <v>213</v>
      </c>
      <c r="B38" s="13" t="n">
        <f aca="false">$B$30*$B$24</f>
        <v>1800</v>
      </c>
      <c r="C38" s="14" t="n">
        <f aca="false">IF($B$6=0,0,B38/$B$6)</f>
        <v>0.9</v>
      </c>
    </row>
    <row r="39" customFormat="false" ht="15" hidden="false" customHeight="false" outlineLevel="0" collapsed="false">
      <c r="A39" s="20" t="s">
        <v>215</v>
      </c>
      <c r="B39" s="13" t="n">
        <f aca="false">$B$30*$B$25</f>
        <v>720</v>
      </c>
      <c r="C39" s="14" t="n">
        <f aca="false">IF($B$6=0,0,B39/$B$6)</f>
        <v>0.36</v>
      </c>
    </row>
    <row r="40" customFormat="false" ht="15" hidden="false" customHeight="false" outlineLevel="0" collapsed="false">
      <c r="A40" s="16" t="s">
        <v>97</v>
      </c>
      <c r="B40" s="17" t="n">
        <f aca="false">SUM(B32:B39)</f>
        <v>96963.2</v>
      </c>
      <c r="C40" s="28" t="n">
        <f aca="false">IF($B$6=0,0,B40/$B$6)</f>
        <v>48.4816</v>
      </c>
      <c r="D40" s="16"/>
    </row>
    <row r="41" customFormat="false" ht="15" hidden="false" customHeight="false" outlineLevel="0" collapsed="false">
      <c r="A41" s="16" t="s">
        <v>98</v>
      </c>
      <c r="B41" s="17" t="n">
        <f aca="false">$B$31-$B$40</f>
        <v>45116.8</v>
      </c>
      <c r="C41" s="28" t="n">
        <f aca="false">IF($B$6=0,0,B41/$B$6)</f>
        <v>22.5584</v>
      </c>
      <c r="D41" s="16"/>
    </row>
    <row r="43" customFormat="false" ht="19.5" hidden="false" customHeight="true" outlineLevel="0" collapsed="false">
      <c r="A43" s="19" t="s">
        <v>99</v>
      </c>
      <c r="B43" s="11" t="s">
        <v>54</v>
      </c>
      <c r="C43" s="11" t="s">
        <v>55</v>
      </c>
      <c r="D43" s="11"/>
      <c r="E43" s="11" t="s">
        <v>56</v>
      </c>
    </row>
    <row r="44" customFormat="false" ht="15" hidden="false" customHeight="false" outlineLevel="0" collapsed="false">
      <c r="A44" s="18" t="s">
        <v>223</v>
      </c>
      <c r="B44" s="30" t="n">
        <f aca="false">IF($B$6=0,0,$B$41/$B$6)</f>
        <v>22.5584</v>
      </c>
      <c r="C44" s="3" t="s">
        <v>184</v>
      </c>
    </row>
    <row r="45" customFormat="false" ht="15" hidden="false" customHeight="false" outlineLevel="0" collapsed="false">
      <c r="A45" s="20" t="s">
        <v>143</v>
      </c>
      <c r="B45" s="27" t="n">
        <f aca="false">$B$6*$B$15</f>
        <v>2000</v>
      </c>
      <c r="C45" s="3" t="s">
        <v>144</v>
      </c>
    </row>
    <row r="46" customFormat="false" ht="15" hidden="false" customHeight="false" outlineLevel="0" collapsed="false">
      <c r="A46" s="18" t="s">
        <v>145</v>
      </c>
      <c r="B46" s="30" t="n">
        <f aca="false">IF($B$45=0,0,$B$41/$B$45)</f>
        <v>22.5584</v>
      </c>
      <c r="C46" s="3" t="s">
        <v>146</v>
      </c>
    </row>
    <row r="47" customFormat="false" ht="15" hidden="false" customHeight="false" outlineLevel="0" collapsed="false">
      <c r="A47" s="18" t="s">
        <v>147</v>
      </c>
      <c r="B47" s="30" t="n">
        <f aca="false">IF($B$16=0,0,$B$41/$B$16)</f>
        <v>180.4672</v>
      </c>
      <c r="C47" s="3" t="s">
        <v>134</v>
      </c>
    </row>
    <row r="48" customFormat="false" ht="15" hidden="false" customHeight="false" outlineLevel="0" collapsed="false">
      <c r="A48" s="20" t="s">
        <v>224</v>
      </c>
      <c r="B48" s="27" t="n">
        <f aca="false">$B$10*$B$8</f>
        <v>884</v>
      </c>
      <c r="C48" s="3" t="s">
        <v>225</v>
      </c>
    </row>
  </sheetData>
  <printOptions headings="false" gridLines="false" gridLinesSet="true" horizontalCentered="true" verticalCentered="false"/>
  <pageMargins left="0.5" right="0.5" top="0.75" bottom="0.75" header="0.5" footer="0.5"/>
  <pageSetup paperSize="9" scale="100" fitToWidth="1" fitToHeight="0" pageOrder="downThenOver" orientation="landscape" blackAndWhite="false" draft="false" cellComments="none" horizontalDpi="300" verticalDpi="300" copies="1"/>
  <headerFooter differentFirst="false" differentOddEven="false">
    <oddHeader>&amp;C&amp;"Arial,Bold"&amp;9 Farm CFO by Clunes Rural</oddHeader>
    <oddFooter>&amp;L&amp;8 &amp;A&amp;R&amp;8 Page &amp;P of &amp;N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4" min="2" style="0" width="16"/>
    <col collapsed="false" customWidth="true" hidden="false" outlineLevel="0" max="5" min="5" style="0" width="44"/>
  </cols>
  <sheetData>
    <row r="1" customFormat="false" ht="17.35" hidden="false" customHeight="false" outlineLevel="0" collapsed="false">
      <c r="A1" s="10" t="s">
        <v>226</v>
      </c>
    </row>
    <row r="2" customFormat="false" ht="15" hidden="false" customHeight="false" outlineLevel="0" collapsed="false">
      <c r="A2" s="3" t="s">
        <v>227</v>
      </c>
    </row>
    <row r="3" customFormat="false" ht="15" hidden="false" customHeight="false" outlineLevel="0" collapsed="false">
      <c r="A3" s="3" t="s">
        <v>52</v>
      </c>
    </row>
    <row r="5" customFormat="false" ht="19.5" hidden="false" customHeight="true" outlineLevel="0" collapsed="false">
      <c r="A5" s="19" t="s">
        <v>192</v>
      </c>
      <c r="B5" s="11" t="s">
        <v>54</v>
      </c>
      <c r="C5" s="11" t="s">
        <v>55</v>
      </c>
      <c r="D5" s="11"/>
      <c r="E5" s="11" t="s">
        <v>56</v>
      </c>
    </row>
    <row r="6" customFormat="false" ht="15" hidden="false" customHeight="false" outlineLevel="0" collapsed="false">
      <c r="A6" s="20" t="s">
        <v>228</v>
      </c>
      <c r="B6" s="21" t="n">
        <v>1000</v>
      </c>
      <c r="C6" s="3" t="s">
        <v>110</v>
      </c>
    </row>
    <row r="7" customFormat="false" ht="15" hidden="false" customHeight="false" outlineLevel="0" collapsed="false">
      <c r="A7" s="20" t="s">
        <v>229</v>
      </c>
      <c r="B7" s="23" t="n">
        <v>1.2</v>
      </c>
      <c r="C7" s="3" t="s">
        <v>230</v>
      </c>
    </row>
    <row r="8" customFormat="false" ht="15" hidden="false" customHeight="false" outlineLevel="0" collapsed="false">
      <c r="A8" s="20" t="s">
        <v>231</v>
      </c>
      <c r="B8" s="23" t="n">
        <v>0.03</v>
      </c>
      <c r="C8" s="3" t="s">
        <v>232</v>
      </c>
    </row>
    <row r="9" customFormat="false" ht="15" hidden="false" customHeight="false" outlineLevel="0" collapsed="false">
      <c r="A9" s="20" t="s">
        <v>233</v>
      </c>
      <c r="B9" s="22" t="n">
        <v>22</v>
      </c>
      <c r="C9" s="3" t="s">
        <v>234</v>
      </c>
    </row>
    <row r="10" customFormat="false" ht="15" hidden="false" customHeight="false" outlineLevel="0" collapsed="false">
      <c r="A10" s="20" t="s">
        <v>235</v>
      </c>
      <c r="B10" s="21" t="n">
        <v>750</v>
      </c>
      <c r="C10" s="3" t="s">
        <v>236</v>
      </c>
    </row>
    <row r="11" customFormat="false" ht="15" hidden="false" customHeight="false" outlineLevel="0" collapsed="false">
      <c r="A11" s="20" t="s">
        <v>237</v>
      </c>
      <c r="B11" s="21" t="n">
        <v>230</v>
      </c>
      <c r="C11" s="3" t="s">
        <v>110</v>
      </c>
    </row>
    <row r="12" customFormat="false" ht="15" hidden="false" customHeight="false" outlineLevel="0" collapsed="false">
      <c r="A12" s="20" t="s">
        <v>238</v>
      </c>
      <c r="B12" s="25" t="n">
        <v>150</v>
      </c>
      <c r="C12" s="3" t="s">
        <v>184</v>
      </c>
    </row>
    <row r="13" customFormat="false" ht="15" hidden="false" customHeight="false" outlineLevel="0" collapsed="false">
      <c r="A13" s="20" t="s">
        <v>239</v>
      </c>
      <c r="B13" s="22" t="n">
        <v>4.5</v>
      </c>
      <c r="C13" s="3" t="s">
        <v>240</v>
      </c>
    </row>
    <row r="14" customFormat="false" ht="15" hidden="false" customHeight="false" outlineLevel="0" collapsed="false">
      <c r="A14" s="20" t="s">
        <v>241</v>
      </c>
      <c r="B14" s="21" t="n">
        <v>400</v>
      </c>
      <c r="C14" s="3" t="s">
        <v>225</v>
      </c>
    </row>
    <row r="15" customFormat="false" ht="15" hidden="false" customHeight="false" outlineLevel="0" collapsed="false">
      <c r="A15" s="20" t="s">
        <v>242</v>
      </c>
      <c r="B15" s="21" t="n">
        <v>250</v>
      </c>
      <c r="C15" s="3" t="s">
        <v>110</v>
      </c>
    </row>
    <row r="16" customFormat="false" ht="15" hidden="false" customHeight="false" outlineLevel="0" collapsed="false">
      <c r="A16" s="20" t="s">
        <v>243</v>
      </c>
      <c r="B16" s="25" t="n">
        <v>300</v>
      </c>
      <c r="C16" s="3" t="s">
        <v>184</v>
      </c>
    </row>
    <row r="17" customFormat="false" ht="15" hidden="false" customHeight="false" outlineLevel="0" collapsed="false">
      <c r="A17" s="20" t="s">
        <v>244</v>
      </c>
      <c r="B17" s="24" t="n">
        <v>2.2</v>
      </c>
      <c r="C17" s="3" t="s">
        <v>245</v>
      </c>
    </row>
    <row r="18" customFormat="false" ht="15" hidden="false" customHeight="false" outlineLevel="0" collapsed="false">
      <c r="A18" s="20" t="s">
        <v>123</v>
      </c>
      <c r="B18" s="21" t="n">
        <v>250</v>
      </c>
      <c r="C18" s="3" t="s">
        <v>124</v>
      </c>
    </row>
    <row r="20" customFormat="false" ht="19.5" hidden="false" customHeight="true" outlineLevel="0" collapsed="false">
      <c r="A20" s="19" t="s">
        <v>69</v>
      </c>
      <c r="B20" s="11" t="s">
        <v>54</v>
      </c>
      <c r="C20" s="11" t="s">
        <v>55</v>
      </c>
      <c r="D20" s="11"/>
      <c r="E20" s="11" t="s">
        <v>56</v>
      </c>
    </row>
    <row r="21" customFormat="false" ht="15" hidden="false" customHeight="false" outlineLevel="0" collapsed="false">
      <c r="A21" s="20" t="s">
        <v>246</v>
      </c>
      <c r="B21" s="25" t="n">
        <v>6000</v>
      </c>
      <c r="C21" s="3" t="s">
        <v>132</v>
      </c>
    </row>
    <row r="22" customFormat="false" ht="15" hidden="false" customHeight="false" outlineLevel="0" collapsed="false">
      <c r="A22" s="20" t="s">
        <v>208</v>
      </c>
      <c r="B22" s="26" t="n">
        <v>10</v>
      </c>
      <c r="C22" s="3" t="s">
        <v>247</v>
      </c>
    </row>
    <row r="23" customFormat="false" ht="15" hidden="false" customHeight="false" outlineLevel="0" collapsed="false">
      <c r="A23" s="20" t="s">
        <v>248</v>
      </c>
      <c r="B23" s="26" t="n">
        <v>6</v>
      </c>
      <c r="C23" s="3" t="s">
        <v>247</v>
      </c>
    </row>
    <row r="24" customFormat="false" ht="15" hidden="false" customHeight="false" outlineLevel="0" collapsed="false">
      <c r="A24" s="20" t="s">
        <v>125</v>
      </c>
      <c r="B24" s="26" t="n">
        <v>15</v>
      </c>
      <c r="C24" s="3" t="s">
        <v>247</v>
      </c>
    </row>
    <row r="25" customFormat="false" ht="15" hidden="false" customHeight="false" outlineLevel="0" collapsed="false">
      <c r="A25" s="20" t="s">
        <v>222</v>
      </c>
      <c r="B25" s="23" t="n">
        <v>0.04</v>
      </c>
      <c r="C25" s="3" t="s">
        <v>210</v>
      </c>
    </row>
    <row r="26" customFormat="false" ht="15" hidden="false" customHeight="false" outlineLevel="0" collapsed="false">
      <c r="A26" s="20" t="s">
        <v>77</v>
      </c>
      <c r="B26" s="26" t="n">
        <v>2</v>
      </c>
      <c r="C26" s="3" t="s">
        <v>128</v>
      </c>
    </row>
    <row r="27" customFormat="false" ht="15" hidden="false" customHeight="false" outlineLevel="0" collapsed="false">
      <c r="A27" s="20" t="s">
        <v>249</v>
      </c>
      <c r="B27" s="23" t="n">
        <v>0.05</v>
      </c>
      <c r="C27" s="3" t="s">
        <v>214</v>
      </c>
    </row>
    <row r="28" customFormat="false" ht="15" hidden="false" customHeight="false" outlineLevel="0" collapsed="false">
      <c r="A28" s="20" t="s">
        <v>215</v>
      </c>
      <c r="B28" s="23" t="n">
        <v>0.02</v>
      </c>
      <c r="C28" s="3" t="s">
        <v>214</v>
      </c>
    </row>
    <row r="30" customFormat="false" ht="19.5" hidden="false" customHeight="true" outlineLevel="0" collapsed="false">
      <c r="A30" s="19" t="s">
        <v>82</v>
      </c>
      <c r="B30" s="11" t="s">
        <v>135</v>
      </c>
      <c r="C30" s="11" t="s">
        <v>250</v>
      </c>
      <c r="D30" s="11"/>
      <c r="E30" s="11" t="s">
        <v>56</v>
      </c>
    </row>
    <row r="31" customFormat="false" ht="15" hidden="false" customHeight="false" outlineLevel="0" collapsed="false">
      <c r="A31" s="20" t="s">
        <v>251</v>
      </c>
      <c r="B31" s="27" t="n">
        <f aca="false">ROUND($B$6*$B$7*(1-$B$8),0)</f>
        <v>1164</v>
      </c>
      <c r="E31" s="3" t="s">
        <v>110</v>
      </c>
    </row>
    <row r="32" customFormat="false" ht="15" hidden="false" customHeight="false" outlineLevel="0" collapsed="false">
      <c r="A32" s="20" t="s">
        <v>252</v>
      </c>
      <c r="B32" s="13" t="n">
        <f aca="false">$B$31*$B$9*$B$10/100</f>
        <v>192060</v>
      </c>
      <c r="C32" s="14" t="n">
        <f aca="false">IF($B$6=0,0,B32/$B$6)</f>
        <v>192.06</v>
      </c>
    </row>
    <row r="33" customFormat="false" ht="15" hidden="false" customHeight="false" outlineLevel="0" collapsed="false">
      <c r="A33" s="20" t="s">
        <v>253</v>
      </c>
      <c r="B33" s="13" t="n">
        <f aca="false">$B$11*$B$12</f>
        <v>34500</v>
      </c>
      <c r="C33" s="14" t="n">
        <f aca="false">IF($B$6=0,0,B33/$B$6)</f>
        <v>34.5</v>
      </c>
    </row>
    <row r="34" customFormat="false" ht="15" hidden="false" customHeight="false" outlineLevel="0" collapsed="false">
      <c r="A34" s="20" t="s">
        <v>219</v>
      </c>
      <c r="B34" s="13" t="n">
        <f aca="false">$B$6*$B$13*$B$14/100</f>
        <v>18000</v>
      </c>
      <c r="C34" s="14" t="n">
        <f aca="false">IF($B$6=0,0,B34/$B$6)</f>
        <v>18</v>
      </c>
    </row>
    <row r="35" customFormat="false" ht="15" hidden="false" customHeight="false" outlineLevel="0" collapsed="false">
      <c r="A35" s="16" t="s">
        <v>91</v>
      </c>
      <c r="B35" s="17" t="n">
        <f aca="false">$B$32+$B$33+$B$34</f>
        <v>244560</v>
      </c>
      <c r="C35" s="28" t="n">
        <f aca="false">IF($B$6=0,0,B35/$B$6)</f>
        <v>244.56</v>
      </c>
      <c r="D35" s="16"/>
    </row>
    <row r="36" customFormat="false" ht="15" hidden="false" customHeight="false" outlineLevel="0" collapsed="false">
      <c r="A36" s="20" t="s">
        <v>254</v>
      </c>
      <c r="B36" s="13" t="n">
        <f aca="false">$B$15*$B$16</f>
        <v>75000</v>
      </c>
      <c r="C36" s="14" t="n">
        <f aca="false">IF($B$6=0,0,B36/$B$6)</f>
        <v>75</v>
      </c>
    </row>
    <row r="37" customFormat="false" ht="15" hidden="false" customHeight="false" outlineLevel="0" collapsed="false">
      <c r="A37" s="20" t="s">
        <v>255</v>
      </c>
      <c r="B37" s="13" t="n">
        <f aca="false">$B$21</f>
        <v>6000</v>
      </c>
      <c r="C37" s="14" t="n">
        <f aca="false">IF($B$6=0,0,B37/$B$6)</f>
        <v>6</v>
      </c>
    </row>
    <row r="38" customFormat="false" ht="15" hidden="false" customHeight="false" outlineLevel="0" collapsed="false">
      <c r="A38" s="20" t="s">
        <v>208</v>
      </c>
      <c r="B38" s="13" t="n">
        <f aca="false">$B$6*$B$22</f>
        <v>10000</v>
      </c>
      <c r="C38" s="14" t="n">
        <f aca="false">IF($B$6=0,0,B38/$B$6)</f>
        <v>10</v>
      </c>
    </row>
    <row r="39" customFormat="false" ht="15" hidden="false" customHeight="false" outlineLevel="0" collapsed="false">
      <c r="A39" s="20" t="s">
        <v>127</v>
      </c>
      <c r="B39" s="13" t="n">
        <f aca="false">$B$6*$B$23</f>
        <v>6000</v>
      </c>
      <c r="C39" s="14" t="n">
        <f aca="false">IF($B$6=0,0,B39/$B$6)</f>
        <v>6</v>
      </c>
    </row>
    <row r="40" customFormat="false" ht="15" hidden="false" customHeight="false" outlineLevel="0" collapsed="false">
      <c r="A40" s="20" t="s">
        <v>125</v>
      </c>
      <c r="B40" s="13" t="n">
        <f aca="false">$B$6*$B$24</f>
        <v>15000</v>
      </c>
      <c r="C40" s="14" t="n">
        <f aca="false">IF($B$6=0,0,B40/$B$6)</f>
        <v>15</v>
      </c>
    </row>
    <row r="41" customFormat="false" ht="15" hidden="false" customHeight="false" outlineLevel="0" collapsed="false">
      <c r="A41" s="20" t="s">
        <v>222</v>
      </c>
      <c r="B41" s="13" t="n">
        <f aca="false">$B$34*$B$25</f>
        <v>720</v>
      </c>
      <c r="C41" s="14" t="n">
        <f aca="false">IF($B$6=0,0,B41/$B$6)</f>
        <v>0.72</v>
      </c>
    </row>
    <row r="42" customFormat="false" ht="15" hidden="false" customHeight="false" outlineLevel="0" collapsed="false">
      <c r="A42" s="20" t="s">
        <v>77</v>
      </c>
      <c r="B42" s="13" t="n">
        <f aca="false">($B$31+$B$11)*$B$26</f>
        <v>2788</v>
      </c>
      <c r="C42" s="14" t="n">
        <f aca="false">IF($B$6=0,0,B42/$B$6)</f>
        <v>2.788</v>
      </c>
    </row>
    <row r="43" customFormat="false" ht="15" hidden="false" customHeight="false" outlineLevel="0" collapsed="false">
      <c r="A43" s="20" t="s">
        <v>249</v>
      </c>
      <c r="B43" s="13" t="n">
        <f aca="false">($B$32+$B$33)*$B$27</f>
        <v>11328</v>
      </c>
      <c r="C43" s="14" t="n">
        <f aca="false">IF($B$6=0,0,B43/$B$6)</f>
        <v>11.328</v>
      </c>
    </row>
    <row r="44" customFormat="false" ht="15" hidden="false" customHeight="false" outlineLevel="0" collapsed="false">
      <c r="A44" s="20" t="s">
        <v>215</v>
      </c>
      <c r="B44" s="13" t="n">
        <f aca="false">($B$32+$B$33)*$B$28</f>
        <v>4531.2</v>
      </c>
      <c r="C44" s="14" t="n">
        <f aca="false">IF($B$6=0,0,B44/$B$6)</f>
        <v>4.5312</v>
      </c>
    </row>
    <row r="45" customFormat="false" ht="15" hidden="false" customHeight="false" outlineLevel="0" collapsed="false">
      <c r="A45" s="16" t="s">
        <v>97</v>
      </c>
      <c r="B45" s="17" t="n">
        <f aca="false">SUM(B36:B44)</f>
        <v>131367.2</v>
      </c>
      <c r="C45" s="28" t="n">
        <f aca="false">IF($B$6=0,0,B45/$B$6)</f>
        <v>131.3672</v>
      </c>
      <c r="D45" s="16"/>
    </row>
    <row r="46" customFormat="false" ht="15" hidden="false" customHeight="false" outlineLevel="0" collapsed="false">
      <c r="A46" s="16" t="s">
        <v>98</v>
      </c>
      <c r="B46" s="17" t="n">
        <f aca="false">$B$35-$B$45</f>
        <v>113192.8</v>
      </c>
      <c r="C46" s="28" t="n">
        <f aca="false">IF($B$6=0,0,B46/$B$6)</f>
        <v>113.1928</v>
      </c>
      <c r="D46" s="16"/>
    </row>
    <row r="48" customFormat="false" ht="19.5" hidden="false" customHeight="true" outlineLevel="0" collapsed="false">
      <c r="A48" s="19" t="s">
        <v>99</v>
      </c>
      <c r="B48" s="11" t="s">
        <v>54</v>
      </c>
      <c r="C48" s="11" t="s">
        <v>55</v>
      </c>
      <c r="D48" s="11"/>
      <c r="E48" s="11" t="s">
        <v>56</v>
      </c>
    </row>
    <row r="49" customFormat="false" ht="15" hidden="false" customHeight="false" outlineLevel="0" collapsed="false">
      <c r="A49" s="18" t="s">
        <v>256</v>
      </c>
      <c r="B49" s="30" t="n">
        <f aca="false">IF($B$6=0,0,$B$46/$B$6)</f>
        <v>113.1928</v>
      </c>
      <c r="C49" s="3" t="s">
        <v>247</v>
      </c>
    </row>
    <row r="50" customFormat="false" ht="15" hidden="false" customHeight="false" outlineLevel="0" collapsed="false">
      <c r="A50" s="20" t="s">
        <v>143</v>
      </c>
      <c r="B50" s="27" t="n">
        <f aca="false">$B$6*$B$17</f>
        <v>2200</v>
      </c>
      <c r="C50" s="3" t="s">
        <v>144</v>
      </c>
    </row>
    <row r="51" customFormat="false" ht="15" hidden="false" customHeight="false" outlineLevel="0" collapsed="false">
      <c r="A51" s="18" t="s">
        <v>145</v>
      </c>
      <c r="B51" s="30" t="n">
        <f aca="false">IF($B$50=0,0,$B$46/$B$50)</f>
        <v>51.4512727272727</v>
      </c>
      <c r="C51" s="3" t="s">
        <v>146</v>
      </c>
    </row>
    <row r="52" customFormat="false" ht="15" hidden="false" customHeight="false" outlineLevel="0" collapsed="false">
      <c r="A52" s="18" t="s">
        <v>147</v>
      </c>
      <c r="B52" s="30" t="n">
        <f aca="false">IF($B$18=0,0,$B$46/$B$18)</f>
        <v>452.7712</v>
      </c>
      <c r="C52" s="3" t="s">
        <v>134</v>
      </c>
    </row>
    <row r="53" customFormat="false" ht="15" hidden="false" customHeight="false" outlineLevel="0" collapsed="false">
      <c r="A53" s="20" t="s">
        <v>257</v>
      </c>
      <c r="B53" s="32" t="n">
        <f aca="false">IF($B$6=0,0,$B$31/$B$6)</f>
        <v>1.164</v>
      </c>
      <c r="C53" s="3" t="s">
        <v>258</v>
      </c>
    </row>
  </sheetData>
  <printOptions headings="false" gridLines="false" gridLinesSet="true" horizontalCentered="true" verticalCentered="false"/>
  <pageMargins left="0.5" right="0.5" top="0.75" bottom="0.75" header="0.5" footer="0.5"/>
  <pageSetup paperSize="9" scale="100" fitToWidth="1" fitToHeight="0" pageOrder="downThenOver" orientation="landscape" blackAndWhite="false" draft="false" cellComments="none" horizontalDpi="300" verticalDpi="300" copies="1"/>
  <headerFooter differentFirst="false" differentOddEven="false">
    <oddHeader>&amp;C&amp;"Arial,Bold"&amp;9 Farm CFO by Clunes Rural</oddHeader>
    <oddFooter>&amp;L&amp;8 &amp;A&amp;R&amp;8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2026-10-25T20:40:18Z</dcterms:created>
  <dc:creator>openpyxl</dc:creator>
  <dc:description/>
  <dc:language>en-US</dc:language>
  <cp:lastModifiedBy/>
  <dcterms:modified xsi:type="dcterms:W3CDTF">2026-10-25T20:40:18Z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