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Feed 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<sst xmlns="http://schemas.openxmlformats.org/spreadsheetml/2006/main" count="118" uniqueCount="100">
  <si>
    <t xml:space="preserve">Feed budget</t>
  </si>
  <si>
    <t xml:space="preserve">Farm CFO by Clunes Rural</t>
  </si>
  <si>
    <t xml:space="preserve">Version 1.0, October 2026</t>
  </si>
  <si>
    <t xml:space="preserve">What this template is for</t>
  </si>
  <si>
    <t xml:space="preserve">A quick check of how long the feed on hand will last the stock you are feeding, how much more you need to buy to get to a target date (such as an expected autumn break or sale date) and what that will cost. It balances on dry matter, so it is a budgeting tool, not a ration.</t>
  </si>
  <si>
    <t xml:space="preserve">How to use it</t>
  </si>
  <si>
    <t xml:space="preserve">1. Go to the Feed budget sheet. Enter the date you counted the feed and the date you need feed to last until, and an allowance for feeding and storage wastage.</t>
  </si>
  <si>
    <t xml:space="preserve">2. List the feed on hand by type: tonnes as fed, dry matter % and energy (MJ ME/kg DM). Use a feed test where you have one.</t>
  </si>
  <si>
    <t xml:space="preserve">3. List each mob being fed with head and daily demand in kg DM per head per day.</t>
  </si>
  <si>
    <t xml:space="preserve">4. Enter the feed you plan to buy: dry matter %, energy and price per tonne.</t>
  </si>
  <si>
    <t xml:space="preserve">5. Read the days of feed left, the date it runs out, tonnes to buy and the cost.</t>
  </si>
  <si>
    <t xml:space="preserve">6. Replace every blue example figure with your own.</t>
  </si>
  <si>
    <t xml:space="preserve">Check rations</t>
  </si>
  <si>
    <t xml:space="preserve">The nutrition figures in this template are example inputs only. Daily demand depends on class, weight, pregnancy, lactation, growth and weather, and feeds differ in energy and protein.</t>
  </si>
  <si>
    <t xml:space="preserve">Check rations with a livestock nutritionist or the NSW DPIRD Drought and Supplementary Feed Calculator before you commit to buying feed.</t>
  </si>
  <si>
    <t xml:space="preserve">Source: NSW DPIRD Drought and Supplementary Feed Calculator, https://www.dpird.nsw.gov.au/animals-and-livestock/nutrition/feeding-practices/drought-and-supplementary-feed-calculator</t>
  </si>
  <si>
    <t xml:space="preserve">Notes</t>
  </si>
  <si>
    <t xml:space="preserve">Tonnes DM = tonnes as fed x dry matter %. Usable tonnes DM = tonnes DM x (1 less wastage %).</t>
  </si>
  <si>
    <t xml:space="preserve">Mob demand (kg DM/day) = head x kg DM per head per day.</t>
  </si>
  <si>
    <t xml:space="preserve">Days of feed left = usable tonnes DM x 1,000 / total daily demand.</t>
  </si>
  <si>
    <t xml:space="preserve">Tonnes to buy (as fed) = shortfall in tonnes DM / dry matter % of the purchased feed / (1 less wastage %).</t>
  </si>
  <si>
    <t xml:space="preserve">Prices exclude GST. GST is shown separately where it applies; check your supplier's invoice.</t>
  </si>
  <si>
    <t xml:space="preserve">Colour key</t>
  </si>
  <si>
    <t xml:space="preserve">Blue text on a sand fill = input. Type your own figures over these cells.</t>
  </si>
  <si>
    <t xml:space="preserve">Black text = formula. These cells calculate automatically, so please don't type over them.</t>
  </si>
  <si>
    <t xml:space="preserve">Wheat fill = key totals.</t>
  </si>
  <si>
    <t xml:space="preserve">Amounts are in Australian dollars (AUD). Dates are dd/mm/yyyy. The year runs 1 July to 30 June.</t>
  </si>
  <si>
    <t xml:space="preserve">Version</t>
  </si>
  <si>
    <t xml:space="preserve">Need a hand?</t>
  </si>
  <si>
    <t xml:space="preserve">Need a hand? Farm CFO prepares budgets, cashflows and bank review packs at fixed prices: farmcfo.com.au/services</t>
  </si>
  <si>
    <t xml:space="preserve">Important</t>
  </si>
  <si>
    <t xml:space="preserve">General information only. This template doesn't take account of your circumstances. Farm CFO is a business name of Levelhead Capital Pty Ltd (ABN 15 703 134 918). farmcfo.com.au · 0412 759 847</t>
  </si>
  <si>
    <t xml:space="preserve">Feed on hand, mob demand, days of feed left and feed to buy. Amounts in AUD.</t>
  </si>
  <si>
    <t xml:space="preserve">Blue figures on a sand fill are inputs. Example, replace with your own: the figures shown are examples for illustration only.</t>
  </si>
  <si>
    <t xml:space="preserve">Date feed on hand was counted</t>
  </si>
  <si>
    <t xml:space="preserve">Target date (feed needed until)</t>
  </si>
  <si>
    <t xml:space="preserve">For example an expected autumn break or sale date</t>
  </si>
  <si>
    <t xml:space="preserve">Feeding and storage wastage %</t>
  </si>
  <si>
    <t xml:space="preserve">Days to target date</t>
  </si>
  <si>
    <t xml:space="preserve">Feed on hand</t>
  </si>
  <si>
    <t xml:space="preserve">Tonnes on hand (as fed)</t>
  </si>
  <si>
    <t xml:space="preserve">Dry matter %</t>
  </si>
  <si>
    <t xml:space="preserve">Energy (MJ ME/kg DM)</t>
  </si>
  <si>
    <t xml:space="preserve">Tonnes DM</t>
  </si>
  <si>
    <t xml:space="preserve">Usable tonnes DM</t>
  </si>
  <si>
    <t xml:space="preserve">Energy available (MJ ME)</t>
  </si>
  <si>
    <t xml:space="preserve">Cereal hay</t>
  </si>
  <si>
    <t xml:space="preserve">Example values, use a feed test</t>
  </si>
  <si>
    <t xml:space="preserve">Barley grain</t>
  </si>
  <si>
    <t xml:space="preserve">Lupins</t>
  </si>
  <si>
    <t xml:space="preserve">Pit silage</t>
  </si>
  <si>
    <t xml:space="preserve">Total feed on hand</t>
  </si>
  <si>
    <t xml:space="preserve">Energy column: weighted average of usable feed</t>
  </si>
  <si>
    <t xml:space="preserve">Mobs being fed</t>
  </si>
  <si>
    <t xml:space="preserve">Class</t>
  </si>
  <si>
    <t xml:space="preserve">Head</t>
  </si>
  <si>
    <t xml:space="preserve">Demand (kg DM/head/day)</t>
  </si>
  <si>
    <t xml:space="preserve">Mob demand (kg DM/day)</t>
  </si>
  <si>
    <t xml:space="preserve">Needed to target date (t DM)</t>
  </si>
  <si>
    <t xml:space="preserve">Ewes, early pregnancy</t>
  </si>
  <si>
    <t xml:space="preserve">Sheep</t>
  </si>
  <si>
    <t xml:space="preserve">Example demand, check with a nutritionist</t>
  </si>
  <si>
    <t xml:space="preserve">Weaner lambs</t>
  </si>
  <si>
    <t xml:space="preserve">Cows with calves</t>
  </si>
  <si>
    <t xml:space="preserve">Cattle</t>
  </si>
  <si>
    <t xml:space="preserve">Weaner steers</t>
  </si>
  <si>
    <t xml:space="preserve">Total demand</t>
  </si>
  <si>
    <t xml:space="preserve">Feed to buy</t>
  </si>
  <si>
    <t xml:space="preserve">Value</t>
  </si>
  <si>
    <t xml:space="preserve">Units</t>
  </si>
  <si>
    <t xml:space="preserve">%</t>
  </si>
  <si>
    <t xml:space="preserve">Energy</t>
  </si>
  <si>
    <t xml:space="preserve">MJ ME/kg DM</t>
  </si>
  <si>
    <t xml:space="preserve">For reference: compare energy across feeds</t>
  </si>
  <si>
    <t xml:space="preserve">Price (as fed, excluding GST)</t>
  </si>
  <si>
    <t xml:space="preserve">$/tonne</t>
  </si>
  <si>
    <t xml:space="preserve">GST applies?</t>
  </si>
  <si>
    <t xml:space="preserve">Yes</t>
  </si>
  <si>
    <t xml:space="preserve">Yes or No</t>
  </si>
  <si>
    <t xml:space="preserve">Check your supplier's invoice</t>
  </si>
  <si>
    <t xml:space="preserve">GST rate</t>
  </si>
  <si>
    <t xml:space="preserve">Results</t>
  </si>
  <si>
    <t xml:space="preserve">Total daily demand</t>
  </si>
  <si>
    <t xml:space="preserve">kg DM/day</t>
  </si>
  <si>
    <t xml:space="preserve">Usable feed on hand</t>
  </si>
  <si>
    <t xml:space="preserve">t DM</t>
  </si>
  <si>
    <t xml:space="preserve">Days of feed left</t>
  </si>
  <si>
    <t xml:space="preserve">days</t>
  </si>
  <si>
    <t xml:space="preserve">Feed on hand runs out on</t>
  </si>
  <si>
    <t xml:space="preserve">date</t>
  </si>
  <si>
    <t xml:space="preserve">Feed needed to target date</t>
  </si>
  <si>
    <t xml:space="preserve">Shortfall to target date</t>
  </si>
  <si>
    <t xml:space="preserve">Tonnes to buy (as fed)</t>
  </si>
  <si>
    <t xml:space="preserve">tonnes</t>
  </si>
  <si>
    <t xml:space="preserve">Cost excluding GST</t>
  </si>
  <si>
    <t xml:space="preserve">$</t>
  </si>
  <si>
    <t xml:space="preserve">GST</t>
  </si>
  <si>
    <t xml:space="preserve">Cost including GST</t>
  </si>
  <si>
    <t xml:space="preserve">Purchased feed cost per head per day (excluding GST)</t>
  </si>
  <si>
    <t xml:space="preserve">$/head/day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</si>
</sst>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0.0%;\-0.0%;\-"/>
    <numFmt numFmtId="167" formatCode="#,##0;\-#,##0;\-"/>
    <numFmt numFmtId="168" formatCode="#,##0.0;\-#,##0.0;\-"/>
    <numFmt numFmtId="169" formatCode="#,##0.00;\-#,##0.00;\-"/>
    <numFmt numFmtId="170" formatCode="\$#,##0;&quot;-$&quot;#,##0;\-"/>
    <numFmt numFmtId="171" formatCode="\$#,##0.00;&quot;-$&quot;#,##0.00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F5E4A"/>
      <name val="Arial"/>
      <family val="0"/>
      <charset val="1"/>
    </font>
    <font>
      <sz val="11"/>
      <color rgb="FF6B6B6B"/>
      <name val="Arial"/>
      <family val="0"/>
      <charset val="1"/>
    </font>
    <font>
      <i val="true"/>
      <sz val="9"/>
      <color rgb="FF6B6B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3F5E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F5E4A"/>
        <bgColor rgb="FF6B6B6B"/>
      </patternFill>
    </fill>
    <fill>
      <patternFill patternType="solid">
        <fgColor rgb="FFF7F5EE"/>
        <bgColor rgb="FFFFFFFF"/>
      </patternFill>
    </fill>
    <fill>
      <patternFill patternType="solid">
        <fgColor rgb="FFD9A93F"/>
        <bgColor rgb="FFFFCC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A6A6A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1" shrinkToFit="false"/>
      <protection locked="true" hidden="false"/>
    </xf>
    <xf numFmtId="164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5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A93F"/>
      <rgbColor rgb="FFFF6600"/>
      <rgbColor rgb="FF6B6B6B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F5E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2514240</xdr:colOff>
      <xdr:row>1</xdr:row>
      <xdr:rowOff>676080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2514240" cy="676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59.25" hidden="false" customHeight="true" outlineLevel="0" collapsed="false"/>
    <row r="4" customFormat="false" ht="22.05" hidden="false" customHeight="false" outlineLevel="0" collapsed="false">
      <c r="B4" s="1" t="s">
        <v>0</v>
      </c>
    </row>
    <row r="5" customFormat="false" ht="15" hidden="false" customHeight="false" outlineLevel="0" collapsed="false">
      <c r="B5" s="2" t="s">
        <v>1</v>
      </c>
    </row>
    <row r="6" customFormat="false" ht="15" hidden="false" customHeight="false" outlineLevel="0" collapsed="false">
      <c r="B6" s="3" t="s">
        <v>2</v>
      </c>
    </row>
    <row r="8" customFormat="false" ht="18" hidden="false" customHeight="true" outlineLevel="0" collapsed="false">
      <c r="B8" s="4" t="s">
        <v>3</v>
      </c>
    </row>
    <row r="9" customFormat="false" ht="42" hidden="false" customHeight="true" outlineLevel="0" collapsed="false">
      <c r="B9" s="5" t="s">
        <v>4</v>
      </c>
    </row>
    <row r="11" customFormat="false" ht="18" hidden="false" customHeight="true" outlineLevel="0" collapsed="false">
      <c r="B11" s="4" t="s">
        <v>5</v>
      </c>
    </row>
    <row r="12" customFormat="false" ht="27.75" hidden="false" customHeight="true" outlineLevel="0" collapsed="false">
      <c r="B12" s="5" t="s">
        <v>6</v>
      </c>
    </row>
    <row r="13" customFormat="false" ht="27.75" hidden="false" customHeight="true" outlineLevel="0" collapsed="false">
      <c r="B13" s="5" t="s">
        <v>7</v>
      </c>
    </row>
    <row r="14" customFormat="false" ht="13.5" hidden="false" customHeight="true" outlineLevel="0" collapsed="false">
      <c r="B14" s="5" t="s">
        <v>8</v>
      </c>
    </row>
    <row r="15" customFormat="false" ht="13.5" hidden="false" customHeight="true" outlineLevel="0" collapsed="false">
      <c r="B15" s="5" t="s">
        <v>9</v>
      </c>
    </row>
    <row r="16" customFormat="false" ht="13.5" hidden="false" customHeight="true" outlineLevel="0" collapsed="false">
      <c r="B16" s="5" t="s">
        <v>10</v>
      </c>
    </row>
    <row r="17" customFormat="false" ht="13.5" hidden="false" customHeight="true" outlineLevel="0" collapsed="false">
      <c r="B17" s="5" t="s">
        <v>11</v>
      </c>
    </row>
    <row r="19" customFormat="false" ht="18" hidden="false" customHeight="true" outlineLevel="0" collapsed="false">
      <c r="B19" s="4" t="s">
        <v>12</v>
      </c>
    </row>
    <row r="20" customFormat="false" ht="27.75" hidden="false" customHeight="true" outlineLevel="0" collapsed="false">
      <c r="B20" s="5" t="s">
        <v>13</v>
      </c>
    </row>
    <row r="21" customFormat="false" ht="27.75" hidden="false" customHeight="true" outlineLevel="0" collapsed="false">
      <c r="B21" s="5" t="s">
        <v>14</v>
      </c>
    </row>
    <row r="22" customFormat="false" ht="27.75" hidden="false" customHeight="true" outlineLevel="0" collapsed="false">
      <c r="B22" s="5" t="s">
        <v>15</v>
      </c>
    </row>
    <row r="24" customFormat="false" ht="18" hidden="false" customHeight="true" outlineLevel="0" collapsed="false">
      <c r="B24" s="4" t="s">
        <v>16</v>
      </c>
    </row>
    <row r="25" customFormat="false" ht="13.5" hidden="false" customHeight="true" outlineLevel="0" collapsed="false">
      <c r="B25" s="5" t="s">
        <v>17</v>
      </c>
    </row>
    <row r="26" customFormat="false" ht="13.5" hidden="false" customHeight="true" outlineLevel="0" collapsed="false">
      <c r="B26" s="5" t="s">
        <v>18</v>
      </c>
    </row>
    <row r="27" customFormat="false" ht="13.5" hidden="false" customHeight="true" outlineLevel="0" collapsed="false">
      <c r="B27" s="5" t="s">
        <v>19</v>
      </c>
    </row>
    <row r="28" customFormat="false" ht="27.75" hidden="false" customHeight="true" outlineLevel="0" collapsed="false">
      <c r="B28" s="5" t="s">
        <v>20</v>
      </c>
    </row>
    <row r="29" customFormat="false" ht="13.5" hidden="false" customHeight="true" outlineLevel="0" collapsed="false">
      <c r="B29" s="5" t="s">
        <v>21</v>
      </c>
    </row>
    <row r="31" customFormat="false" ht="18" hidden="false" customHeight="true" outlineLevel="0" collapsed="false">
      <c r="B31" s="4" t="s">
        <v>22</v>
      </c>
    </row>
    <row r="32" customFormat="false" ht="13.5" hidden="false" customHeight="true" outlineLevel="0" collapsed="false">
      <c r="B32" s="6" t="s">
        <v>23</v>
      </c>
    </row>
    <row r="33" customFormat="false" ht="13.5" hidden="false" customHeight="true" outlineLevel="0" collapsed="false">
      <c r="B33" s="5" t="s">
        <v>24</v>
      </c>
    </row>
    <row r="34" customFormat="false" ht="13.5" hidden="false" customHeight="true" outlineLevel="0" collapsed="false">
      <c r="B34" s="7" t="s">
        <v>25</v>
      </c>
    </row>
    <row r="35" customFormat="false" ht="13.5" hidden="false" customHeight="true" outlineLevel="0" collapsed="false">
      <c r="B35" s="5" t="s">
        <v>26</v>
      </c>
    </row>
    <row r="37" customFormat="false" ht="18" hidden="false" customHeight="true" outlineLevel="0" collapsed="false">
      <c r="B37" s="4" t="s">
        <v>27</v>
      </c>
    </row>
    <row r="38" customFormat="false" ht="13.5" hidden="false" customHeight="true" outlineLevel="0" collapsed="false">
      <c r="B38" s="5" t="s">
        <v>2</v>
      </c>
    </row>
    <row r="40" customFormat="false" ht="18" hidden="false" customHeight="true" outlineLevel="0" collapsed="false">
      <c r="B40" s="4" t="s">
        <v>28</v>
      </c>
    </row>
    <row r="41" customFormat="false" ht="27.75" hidden="false" customHeight="true" outlineLevel="0" collapsed="false">
      <c r="B41" s="8" t="s">
        <v>29</v>
      </c>
    </row>
    <row r="43" customFormat="false" ht="18" hidden="false" customHeight="true" outlineLevel="0" collapsed="false">
      <c r="B43" s="4" t="s">
        <v>30</v>
      </c>
    </row>
    <row r="44" customFormat="false" ht="27.75" hidden="false" customHeight="true" outlineLevel="0" collapsed="false">
      <c r="B44" s="9" t="s">
        <v>31</v>
      </c>
    </row>
  </sheetData>
  <printOptions headings="false" gridLines="false" gridLinesSet="true" horizontalCentered="true" verticalCentered="false"/>
  <pageMargins left="0.5" right="0.5" top="0.75" bottom="0.75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&amp;C&amp;"Arial,Bold"&amp;9 Farm CFO by Clunes Rural</oddHeader>
    <oddFooter>&amp;L&amp;8 &amp;A&amp;R&amp;8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5" min="4" style="0" width="14"/>
    <col collapsed="false" customWidth="true" hidden="false" outlineLevel="0" max="6" min="6" style="0" width="15"/>
    <col collapsed="false" customWidth="true" hidden="false" outlineLevel="0" max="7" min="7" style="0" width="16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10" t="s">
        <v>0</v>
      </c>
    </row>
    <row r="2" customFormat="false" ht="15" hidden="false" customHeight="false" outlineLevel="0" collapsed="false">
      <c r="A2" s="3" t="s">
        <v>32</v>
      </c>
    </row>
    <row r="3" customFormat="false" ht="15" hidden="false" customHeight="false" outlineLevel="0" collapsed="false">
      <c r="A3" s="3" t="s">
        <v>33</v>
      </c>
    </row>
    <row r="5" customFormat="false" ht="15" hidden="false" customHeight="false" outlineLevel="0" collapsed="false">
      <c r="A5" s="11" t="s">
        <v>34</v>
      </c>
      <c r="B5" s="12" t="n">
        <v>46327</v>
      </c>
    </row>
    <row r="6" customFormat="false" ht="15" hidden="false" customHeight="false" outlineLevel="0" collapsed="false">
      <c r="A6" s="11" t="s">
        <v>35</v>
      </c>
      <c r="B6" s="12" t="n">
        <v>46461</v>
      </c>
      <c r="C6" s="3" t="s">
        <v>36</v>
      </c>
    </row>
    <row r="7" customFormat="false" ht="15" hidden="false" customHeight="false" outlineLevel="0" collapsed="false">
      <c r="A7" s="11" t="s">
        <v>37</v>
      </c>
      <c r="B7" s="13" t="n">
        <v>0.1</v>
      </c>
    </row>
    <row r="8" customFormat="false" ht="15" hidden="false" customHeight="false" outlineLevel="0" collapsed="false">
      <c r="A8" s="11" t="s">
        <v>38</v>
      </c>
      <c r="B8" s="14" t="n">
        <f aca="false">MAX(0,B6-B5)</f>
        <v>134</v>
      </c>
    </row>
    <row r="10" customFormat="false" ht="31.5" hidden="false" customHeight="true" outlineLevel="0" collapsed="false">
      <c r="A10" s="15" t="s">
        <v>39</v>
      </c>
      <c r="B10" s="16" t="s">
        <v>40</v>
      </c>
      <c r="C10" s="16" t="s">
        <v>41</v>
      </c>
      <c r="D10" s="16" t="s">
        <v>42</v>
      </c>
      <c r="E10" s="16" t="s">
        <v>43</v>
      </c>
      <c r="F10" s="16" t="s">
        <v>44</v>
      </c>
      <c r="G10" s="16" t="s">
        <v>45</v>
      </c>
      <c r="H10" s="16" t="s">
        <v>16</v>
      </c>
    </row>
    <row r="11" customFormat="false" ht="15" hidden="false" customHeight="false" outlineLevel="0" collapsed="false">
      <c r="A11" s="17" t="s">
        <v>46</v>
      </c>
      <c r="B11" s="18" t="n">
        <v>250</v>
      </c>
      <c r="C11" s="19" t="n">
        <v>0.88</v>
      </c>
      <c r="D11" s="18" t="n">
        <v>8.5</v>
      </c>
      <c r="E11" s="20" t="n">
        <f aca="false">N(B11)*N(C11)</f>
        <v>220</v>
      </c>
      <c r="F11" s="20" t="n">
        <f aca="false">E11*(1-$B$7)</f>
        <v>198</v>
      </c>
      <c r="G11" s="14" t="n">
        <f aca="false">F11*1000*N(D11)</f>
        <v>1683000</v>
      </c>
      <c r="H11" s="3" t="s">
        <v>47</v>
      </c>
    </row>
    <row r="12" customFormat="false" ht="15" hidden="false" customHeight="false" outlineLevel="0" collapsed="false">
      <c r="A12" s="17" t="s">
        <v>48</v>
      </c>
      <c r="B12" s="18" t="n">
        <v>60</v>
      </c>
      <c r="C12" s="19" t="n">
        <v>0.9</v>
      </c>
      <c r="D12" s="18" t="n">
        <v>12</v>
      </c>
      <c r="E12" s="20" t="n">
        <f aca="false">N(B12)*N(C12)</f>
        <v>54</v>
      </c>
      <c r="F12" s="20" t="n">
        <f aca="false">E12*(1-$B$7)</f>
        <v>48.6</v>
      </c>
      <c r="G12" s="14" t="n">
        <f aca="false">F12*1000*N(D12)</f>
        <v>583200</v>
      </c>
    </row>
    <row r="13" customFormat="false" ht="15" hidden="false" customHeight="false" outlineLevel="0" collapsed="false">
      <c r="A13" s="17" t="s">
        <v>49</v>
      </c>
      <c r="B13" s="18" t="n">
        <v>15</v>
      </c>
      <c r="C13" s="19" t="n">
        <v>0.9</v>
      </c>
      <c r="D13" s="18" t="n">
        <v>13</v>
      </c>
      <c r="E13" s="20" t="n">
        <f aca="false">N(B13)*N(C13)</f>
        <v>13.5</v>
      </c>
      <c r="F13" s="20" t="n">
        <f aca="false">E13*(1-$B$7)</f>
        <v>12.15</v>
      </c>
      <c r="G13" s="14" t="n">
        <f aca="false">F13*1000*N(D13)</f>
        <v>157950</v>
      </c>
    </row>
    <row r="14" customFormat="false" ht="15" hidden="false" customHeight="false" outlineLevel="0" collapsed="false">
      <c r="A14" s="17" t="s">
        <v>50</v>
      </c>
      <c r="B14" s="18" t="n">
        <v>400</v>
      </c>
      <c r="C14" s="19" t="n">
        <v>0.35</v>
      </c>
      <c r="D14" s="18" t="n">
        <v>9.5</v>
      </c>
      <c r="E14" s="20" t="n">
        <f aca="false">N(B14)*N(C14)</f>
        <v>140</v>
      </c>
      <c r="F14" s="20" t="n">
        <f aca="false">E14*(1-$B$7)</f>
        <v>126</v>
      </c>
      <c r="G14" s="14" t="n">
        <f aca="false">F14*1000*N(D14)</f>
        <v>1197000</v>
      </c>
    </row>
    <row r="15" customFormat="false" ht="15" hidden="false" customHeight="false" outlineLevel="0" collapsed="false">
      <c r="A15" s="17"/>
      <c r="B15" s="18"/>
      <c r="C15" s="19"/>
      <c r="D15" s="18"/>
      <c r="E15" s="20" t="n">
        <f aca="false">N(B15)*N(C15)</f>
        <v>0</v>
      </c>
      <c r="F15" s="20" t="n">
        <f aca="false">E15*(1-$B$7)</f>
        <v>0</v>
      </c>
      <c r="G15" s="14" t="n">
        <f aca="false">F15*1000*N(D15)</f>
        <v>0</v>
      </c>
    </row>
    <row r="16" customFormat="false" ht="15" hidden="false" customHeight="false" outlineLevel="0" collapsed="false">
      <c r="A16" s="17"/>
      <c r="B16" s="18"/>
      <c r="C16" s="19"/>
      <c r="D16" s="18"/>
      <c r="E16" s="20" t="n">
        <f aca="false">N(B16)*N(C16)</f>
        <v>0</v>
      </c>
      <c r="F16" s="20" t="n">
        <f aca="false">E16*(1-$B$7)</f>
        <v>0</v>
      </c>
      <c r="G16" s="14" t="n">
        <f aca="false">F16*1000*N(D16)</f>
        <v>0</v>
      </c>
    </row>
    <row r="17" customFormat="false" ht="15" hidden="false" customHeight="false" outlineLevel="0" collapsed="false">
      <c r="A17" s="17"/>
      <c r="B17" s="18"/>
      <c r="C17" s="19"/>
      <c r="D17" s="18"/>
      <c r="E17" s="20" t="n">
        <f aca="false">N(B17)*N(C17)</f>
        <v>0</v>
      </c>
      <c r="F17" s="20" t="n">
        <f aca="false">E17*(1-$B$7)</f>
        <v>0</v>
      </c>
      <c r="G17" s="14" t="n">
        <f aca="false">F17*1000*N(D17)</f>
        <v>0</v>
      </c>
    </row>
    <row r="18" customFormat="false" ht="15" hidden="false" customHeight="false" outlineLevel="0" collapsed="false">
      <c r="A18" s="17"/>
      <c r="B18" s="18"/>
      <c r="C18" s="19"/>
      <c r="D18" s="18"/>
      <c r="E18" s="20" t="n">
        <f aca="false">N(B18)*N(C18)</f>
        <v>0</v>
      </c>
      <c r="F18" s="20" t="n">
        <f aca="false">E18*(1-$B$7)</f>
        <v>0</v>
      </c>
      <c r="G18" s="14" t="n">
        <f aca="false">F18*1000*N(D18)</f>
        <v>0</v>
      </c>
    </row>
    <row r="19" customFormat="false" ht="15" hidden="false" customHeight="false" outlineLevel="0" collapsed="false">
      <c r="A19" s="21" t="s">
        <v>51</v>
      </c>
      <c r="B19" s="22" t="n">
        <f aca="false">SUM(B11:B18)</f>
        <v>725</v>
      </c>
      <c r="C19" s="21"/>
      <c r="D19" s="22" t="n">
        <f aca="false">IF(F19=0,0,G19/(F19*1000))</f>
        <v>9.41169590643275</v>
      </c>
      <c r="E19" s="22" t="n">
        <f aca="false">SUM(E11:E18)</f>
        <v>427.5</v>
      </c>
      <c r="F19" s="22" t="n">
        <f aca="false">SUM(F11:F18)</f>
        <v>384.75</v>
      </c>
      <c r="G19" s="23" t="n">
        <f aca="false">SUM(G11:G18)</f>
        <v>3621150</v>
      </c>
      <c r="H19" s="21" t="s">
        <v>52</v>
      </c>
    </row>
    <row r="21" customFormat="false" ht="31.5" hidden="false" customHeight="true" outlineLevel="0" collapsed="false">
      <c r="A21" s="15" t="s">
        <v>53</v>
      </c>
      <c r="B21" s="16" t="s">
        <v>54</v>
      </c>
      <c r="C21" s="16" t="s">
        <v>55</v>
      </c>
      <c r="D21" s="16" t="s">
        <v>56</v>
      </c>
      <c r="E21" s="16" t="s">
        <v>57</v>
      </c>
      <c r="F21" s="16" t="s">
        <v>58</v>
      </c>
      <c r="G21" s="16"/>
      <c r="H21" s="16" t="s">
        <v>16</v>
      </c>
    </row>
    <row r="22" customFormat="false" ht="15" hidden="false" customHeight="false" outlineLevel="0" collapsed="false">
      <c r="A22" s="17" t="s">
        <v>59</v>
      </c>
      <c r="B22" s="17" t="s">
        <v>60</v>
      </c>
      <c r="C22" s="24" t="n">
        <v>1800</v>
      </c>
      <c r="D22" s="25" t="n">
        <v>1</v>
      </c>
      <c r="E22" s="14" t="n">
        <f aca="false">N(C22)*N(D22)</f>
        <v>1800</v>
      </c>
      <c r="F22" s="20" t="n">
        <f aca="false">E22*$B$8/1000</f>
        <v>241.2</v>
      </c>
      <c r="H22" s="3" t="s">
        <v>61</v>
      </c>
    </row>
    <row r="23" customFormat="false" ht="15" hidden="false" customHeight="false" outlineLevel="0" collapsed="false">
      <c r="A23" s="17" t="s">
        <v>62</v>
      </c>
      <c r="B23" s="17" t="s">
        <v>60</v>
      </c>
      <c r="C23" s="24" t="n">
        <v>900</v>
      </c>
      <c r="D23" s="25" t="n">
        <v>0.9</v>
      </c>
      <c r="E23" s="14" t="n">
        <f aca="false">N(C23)*N(D23)</f>
        <v>810</v>
      </c>
      <c r="F23" s="20" t="n">
        <f aca="false">E23*$B$8/1000</f>
        <v>108.54</v>
      </c>
    </row>
    <row r="24" customFormat="false" ht="15" hidden="false" customHeight="false" outlineLevel="0" collapsed="false">
      <c r="A24" s="17" t="s">
        <v>63</v>
      </c>
      <c r="B24" s="17" t="s">
        <v>64</v>
      </c>
      <c r="C24" s="24" t="n">
        <v>220</v>
      </c>
      <c r="D24" s="25" t="n">
        <v>11</v>
      </c>
      <c r="E24" s="14" t="n">
        <f aca="false">N(C24)*N(D24)</f>
        <v>2420</v>
      </c>
      <c r="F24" s="20" t="n">
        <f aca="false">E24*$B$8/1000</f>
        <v>324.28</v>
      </c>
    </row>
    <row r="25" customFormat="false" ht="15" hidden="false" customHeight="false" outlineLevel="0" collapsed="false">
      <c r="A25" s="17" t="s">
        <v>65</v>
      </c>
      <c r="B25" s="17" t="s">
        <v>64</v>
      </c>
      <c r="C25" s="24" t="n">
        <v>150</v>
      </c>
      <c r="D25" s="25" t="n">
        <v>6</v>
      </c>
      <c r="E25" s="14" t="n">
        <f aca="false">N(C25)*N(D25)</f>
        <v>900</v>
      </c>
      <c r="F25" s="20" t="n">
        <f aca="false">E25*$B$8/1000</f>
        <v>120.6</v>
      </c>
    </row>
    <row r="26" customFormat="false" ht="15" hidden="false" customHeight="false" outlineLevel="0" collapsed="false">
      <c r="A26" s="17"/>
      <c r="B26" s="17"/>
      <c r="C26" s="24"/>
      <c r="D26" s="25"/>
      <c r="E26" s="14" t="n">
        <f aca="false">N(C26)*N(D26)</f>
        <v>0</v>
      </c>
      <c r="F26" s="20" t="n">
        <f aca="false">E26*$B$8/1000</f>
        <v>0</v>
      </c>
    </row>
    <row r="27" customFormat="false" ht="15" hidden="false" customHeight="false" outlineLevel="0" collapsed="false">
      <c r="A27" s="17"/>
      <c r="B27" s="17"/>
      <c r="C27" s="24"/>
      <c r="D27" s="25"/>
      <c r="E27" s="14" t="n">
        <f aca="false">N(C27)*N(D27)</f>
        <v>0</v>
      </c>
      <c r="F27" s="20" t="n">
        <f aca="false">E27*$B$8/1000</f>
        <v>0</v>
      </c>
    </row>
    <row r="28" customFormat="false" ht="15" hidden="false" customHeight="false" outlineLevel="0" collapsed="false">
      <c r="A28" s="17"/>
      <c r="B28" s="17"/>
      <c r="C28" s="24"/>
      <c r="D28" s="25"/>
      <c r="E28" s="14" t="n">
        <f aca="false">N(C28)*N(D28)</f>
        <v>0</v>
      </c>
      <c r="F28" s="20" t="n">
        <f aca="false">E28*$B$8/1000</f>
        <v>0</v>
      </c>
    </row>
    <row r="29" customFormat="false" ht="15" hidden="false" customHeight="false" outlineLevel="0" collapsed="false">
      <c r="A29" s="17"/>
      <c r="B29" s="17"/>
      <c r="C29" s="24"/>
      <c r="D29" s="25"/>
      <c r="E29" s="14" t="n">
        <f aca="false">N(C29)*N(D29)</f>
        <v>0</v>
      </c>
      <c r="F29" s="20" t="n">
        <f aca="false">E29*$B$8/1000</f>
        <v>0</v>
      </c>
    </row>
    <row r="30" customFormat="false" ht="15" hidden="false" customHeight="false" outlineLevel="0" collapsed="false">
      <c r="A30" s="21" t="s">
        <v>66</v>
      </c>
      <c r="B30" s="21"/>
      <c r="C30" s="23" t="n">
        <f aca="false">SUM(C22:C29)</f>
        <v>3070</v>
      </c>
      <c r="D30" s="21"/>
      <c r="E30" s="23" t="n">
        <f aca="false">SUM(E22:E29)</f>
        <v>5930</v>
      </c>
      <c r="F30" s="22" t="n">
        <f aca="false">SUM(F22:F29)</f>
        <v>794.62</v>
      </c>
      <c r="G30" s="21"/>
      <c r="H30" s="21"/>
    </row>
    <row r="32" customFormat="false" ht="19.5" hidden="false" customHeight="true" outlineLevel="0" collapsed="false">
      <c r="A32" s="15" t="s">
        <v>67</v>
      </c>
      <c r="B32" s="16" t="s">
        <v>68</v>
      </c>
      <c r="C32" s="16" t="s">
        <v>69</v>
      </c>
      <c r="D32" s="16"/>
      <c r="E32" s="16"/>
      <c r="F32" s="16"/>
      <c r="G32" s="16"/>
      <c r="H32" s="16" t="s">
        <v>16</v>
      </c>
    </row>
    <row r="33" customFormat="false" ht="15" hidden="false" customHeight="false" outlineLevel="0" collapsed="false">
      <c r="A33" s="26" t="s">
        <v>67</v>
      </c>
      <c r="B33" s="27" t="s">
        <v>48</v>
      </c>
      <c r="C33" s="3"/>
    </row>
    <row r="34" customFormat="false" ht="15" hidden="false" customHeight="false" outlineLevel="0" collapsed="false">
      <c r="A34" s="26" t="s">
        <v>41</v>
      </c>
      <c r="B34" s="19" t="n">
        <v>0.9</v>
      </c>
      <c r="C34" s="3" t="s">
        <v>70</v>
      </c>
    </row>
    <row r="35" customFormat="false" ht="15" hidden="false" customHeight="false" outlineLevel="0" collapsed="false">
      <c r="A35" s="26" t="s">
        <v>71</v>
      </c>
      <c r="B35" s="18" t="n">
        <v>12</v>
      </c>
      <c r="C35" s="3" t="s">
        <v>72</v>
      </c>
      <c r="H35" s="3" t="s">
        <v>73</v>
      </c>
    </row>
    <row r="36" customFormat="false" ht="15" hidden="false" customHeight="false" outlineLevel="0" collapsed="false">
      <c r="A36" s="26" t="s">
        <v>74</v>
      </c>
      <c r="B36" s="28" t="n">
        <v>380</v>
      </c>
      <c r="C36" s="3" t="s">
        <v>75</v>
      </c>
    </row>
    <row r="37" customFormat="false" ht="15" hidden="false" customHeight="false" outlineLevel="0" collapsed="false">
      <c r="A37" s="26" t="s">
        <v>76</v>
      </c>
      <c r="B37" s="17" t="s">
        <v>77</v>
      </c>
      <c r="C37" s="3" t="s">
        <v>78</v>
      </c>
      <c r="H37" s="3" t="s">
        <v>79</v>
      </c>
    </row>
    <row r="38" customFormat="false" ht="15" hidden="false" customHeight="false" outlineLevel="0" collapsed="false">
      <c r="A38" s="26" t="s">
        <v>80</v>
      </c>
      <c r="B38" s="19" t="n">
        <v>0.1</v>
      </c>
      <c r="C38" s="3" t="s">
        <v>70</v>
      </c>
    </row>
    <row r="40" customFormat="false" ht="19.5" hidden="false" customHeight="true" outlineLevel="0" collapsed="false">
      <c r="A40" s="15" t="s">
        <v>81</v>
      </c>
      <c r="B40" s="16" t="s">
        <v>68</v>
      </c>
      <c r="C40" s="16" t="s">
        <v>69</v>
      </c>
      <c r="D40" s="16"/>
      <c r="E40" s="16"/>
      <c r="F40" s="16"/>
      <c r="G40" s="16"/>
      <c r="H40" s="16" t="s">
        <v>16</v>
      </c>
    </row>
    <row r="41" customFormat="false" ht="15" hidden="false" customHeight="false" outlineLevel="0" collapsed="false">
      <c r="A41" s="26" t="s">
        <v>82</v>
      </c>
      <c r="B41" s="14" t="n">
        <f aca="false">E30</f>
        <v>5930</v>
      </c>
      <c r="C41" s="3" t="s">
        <v>83</v>
      </c>
    </row>
    <row r="42" customFormat="false" ht="15" hidden="false" customHeight="false" outlineLevel="0" collapsed="false">
      <c r="A42" s="26" t="s">
        <v>84</v>
      </c>
      <c r="B42" s="20" t="n">
        <f aca="false">F19</f>
        <v>384.75</v>
      </c>
      <c r="C42" s="3" t="s">
        <v>85</v>
      </c>
    </row>
    <row r="43" customFormat="false" ht="15" hidden="false" customHeight="false" outlineLevel="0" collapsed="false">
      <c r="A43" s="21" t="s">
        <v>86</v>
      </c>
      <c r="B43" s="22" t="n">
        <f aca="false">IF(E30=0,0,F19*1000/E30)</f>
        <v>64.8819561551433</v>
      </c>
      <c r="C43" s="21" t="s">
        <v>87</v>
      </c>
    </row>
    <row r="44" customFormat="false" ht="15" hidden="false" customHeight="false" outlineLevel="0" collapsed="false">
      <c r="A44" s="26" t="s">
        <v>88</v>
      </c>
      <c r="B44" s="29" t="n">
        <f aca="false">B5+INT($B$43)</f>
        <v>46391</v>
      </c>
      <c r="C44" s="3" t="s">
        <v>89</v>
      </c>
    </row>
    <row r="45" customFormat="false" ht="15" hidden="false" customHeight="false" outlineLevel="0" collapsed="false">
      <c r="A45" s="26" t="s">
        <v>90</v>
      </c>
      <c r="B45" s="20" t="n">
        <f aca="false">F30</f>
        <v>794.62</v>
      </c>
      <c r="C45" s="3" t="s">
        <v>85</v>
      </c>
    </row>
    <row r="46" customFormat="false" ht="15" hidden="false" customHeight="false" outlineLevel="0" collapsed="false">
      <c r="A46" s="26" t="s">
        <v>91</v>
      </c>
      <c r="B46" s="20" t="n">
        <f aca="false">MAX(0,$B$45-$B$42)</f>
        <v>409.87</v>
      </c>
      <c r="C46" s="3" t="s">
        <v>85</v>
      </c>
    </row>
    <row r="47" customFormat="false" ht="15" hidden="false" customHeight="false" outlineLevel="0" collapsed="false">
      <c r="A47" s="21" t="s">
        <v>92</v>
      </c>
      <c r="B47" s="22" t="n">
        <f aca="false">IF(OR($B$34=0,$B$7&gt;=1),0,$B$46/$B$34/(1-$B$7))</f>
        <v>506.012345679012</v>
      </c>
      <c r="C47" s="21" t="s">
        <v>93</v>
      </c>
    </row>
    <row r="48" customFormat="false" ht="15" hidden="false" customHeight="false" outlineLevel="0" collapsed="false">
      <c r="A48" s="11" t="s">
        <v>94</v>
      </c>
      <c r="B48" s="30" t="n">
        <f aca="false">$B$47*$B$36</f>
        <v>192284.691358025</v>
      </c>
      <c r="C48" s="3" t="s">
        <v>95</v>
      </c>
    </row>
    <row r="49" customFormat="false" ht="15" hidden="false" customHeight="false" outlineLevel="0" collapsed="false">
      <c r="A49" s="26" t="s">
        <v>96</v>
      </c>
      <c r="B49" s="31" t="n">
        <f aca="false">IF($B$37="Yes",$B$48*$B$38,0)</f>
        <v>19228.4691358025</v>
      </c>
      <c r="C49" s="3" t="s">
        <v>95</v>
      </c>
    </row>
    <row r="50" customFormat="false" ht="15" hidden="false" customHeight="false" outlineLevel="0" collapsed="false">
      <c r="A50" s="21" t="s">
        <v>97</v>
      </c>
      <c r="B50" s="32" t="n">
        <f aca="false">$B$48+$B$49</f>
        <v>211513.160493827</v>
      </c>
      <c r="C50" s="21" t="s">
        <v>95</v>
      </c>
    </row>
    <row r="51" customFormat="false" ht="15" hidden="false" customHeight="false" outlineLevel="0" collapsed="false">
      <c r="A51" s="26" t="s">
        <v>98</v>
      </c>
      <c r="B51" s="33" t="n">
        <f aca="false">IF(OR(C30=0,$B$8=0),0,$B$48/C30/$B$8)</f>
        <v>0.46741380562503</v>
      </c>
      <c r="C51" s="3" t="s">
        <v>99</v>
      </c>
    </row>
  </sheetData>
  <dataValidations count="2">
    <dataValidation allowBlank="true" error="Choose a value from the list." errorStyle="stop" errorTitle="Invalid entry" operator="between" showDropDown="false" showErrorMessage="false" showInputMessage="false" sqref="B22:B29" type="list">
      <formula1>"Sheep,Cattle,Goats,Other"</formula1>
      <formula2>0</formula2>
    </dataValidation>
    <dataValidation allowBlank="true" error="Choose a value from the list." errorStyle="stop" errorTitle="Invalid entry" operator="between" showDropDown="false" showErrorMessage="false" showInputMessage="false" sqref="B37" type="list">
      <formula1>"Yes,No"</formula1>
      <formula2>0</formula2>
    </dataValidation>
  </dataValidations>
  <printOptions headings="false" gridLines="false" gridLinesSet="true" horizontalCentered="true" verticalCentered="false"/>
  <pageMargins left="0.5" right="0.5" top="0.75" bottom="0.7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&amp;C&amp;"Arial,Bold"&amp;9 Farm CFO by Clunes Rural</oddHeader>
    <oddFooter>&amp;L&amp;8 &amp;A&amp;R&amp;8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2026-10-26T07:21:26Z</dcterms:created>
  <dc:creator>openpyxl</dc:creator>
  <dc:description/>
  <dc:language>en-US</dc:language>
  <cp:lastModifiedBy/>
  <dcterms:modified xsi:type="dcterms:W3CDTF">2026-10-26T07:21:26Z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