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Five year plan" sheetId="2" state="visible" r:id="rId4"/>
  </sheets>
  <definedNames>
    <definedName function="false" hidden="false" localSheetId="1" name="_xlnm.Print_Titles" vbProcedure="false">'Five year plan'!$15:$16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<sst xmlns="http://schemas.openxmlformats.org/spreadsheetml/2006/main" count="103" uniqueCount="99">
  <si>
    <t xml:space="preserve">Five year plan</t>
  </si>
  <si>
    <t xml:space="preserve">Farm CFO by Clunes Rural</t>
  </si>
  <si>
    <t xml:space="preserve">Version 1.0, October 2026</t>
  </si>
  <si>
    <t xml:space="preserve">What this template is for</t>
  </si>
  <si>
    <t xml:space="preserve">A whole of business plan by financial year for five years: stock numbers and DSE, income, costs, capital spending, borrowing and repayments, closing debt, total assets, equity and equity %. It shows whether the plan builds or uses equity and how debt moves, which is what a lender looks for at a review.</t>
  </si>
  <si>
    <t xml:space="preserve">How to use it</t>
  </si>
  <si>
    <t xml:space="preserve">1. Go to the Five year plan sheet. Enter the first financial year (year ending 30 June), the opening cash and debt, the interest rate, DSE ratings and stock values.</t>
  </si>
  <si>
    <t xml:space="preserve">2. Enter stock numbers at 30 June for each year.</t>
  </si>
  <si>
    <t xml:space="preserve">3. Enter income, operating costs, overheads, drawings and tax for each year. Interest calculates from opening debt.</t>
  </si>
  <si>
    <t xml:space="preserve">4. Enter capital spending, new borrowing and principal repayments.</t>
  </si>
  <si>
    <t xml:space="preserve">5. Enter land and improvements, plant and other liabilities for each year. Livestock value and cash calculate.</t>
  </si>
  <si>
    <t xml:space="preserve">6. Check closing debt, equity and equity % at the bottom. Replace every blue example figure with your own.</t>
  </si>
  <si>
    <t xml:space="preserve">Notes</t>
  </si>
  <si>
    <t xml:space="preserve">Interest = opening debt x interest rate (a simple estimate).</t>
  </si>
  <si>
    <t xml:space="preserve">Net cashflow = income less operating costs, overheads, interest, drawings, tax and capital spending, plus new borrowing, less principal repayments.</t>
  </si>
  <si>
    <t xml:space="preserve">Closing debt = opening debt + new borrowing less principal repayments.</t>
  </si>
  <si>
    <t xml:space="preserve">DSE = dry sheep equivalent. Total DSE = head x DSE rating per head for each class. The DSE ratings shown are example inputs: use ratings that match your stock's class, weight and reproductive state.</t>
  </si>
  <si>
    <t xml:space="preserve">Total assets = land and improvements + livestock + plant + cash at bank (if positive). A negative cash balance is treated as an overdraft liability.</t>
  </si>
  <si>
    <t xml:space="preserve">Equity = total assets less total liabilities. Equity % = equity / total assets.</t>
  </si>
  <si>
    <t xml:space="preserve">Amounts exclude GST.</t>
  </si>
  <si>
    <t xml:space="preserve">Colour key</t>
  </si>
  <si>
    <t xml:space="preserve">Blue text on a sand fill = input. Type your own figures over these cells.</t>
  </si>
  <si>
    <t xml:space="preserve">Black text = formula. These cells calculate automatically, so please don't type over them.</t>
  </si>
  <si>
    <t xml:space="preserve">Wheat fill = key totals.</t>
  </si>
  <si>
    <t xml:space="preserve">Amounts are in Australian dollars (AUD). Dates are dd/mm/yyyy. The year runs 1 July to 30 June.</t>
  </si>
  <si>
    <t xml:space="preserve">Version</t>
  </si>
  <si>
    <t xml:space="preserve">Need a hand?</t>
  </si>
  <si>
    <t xml:space="preserve">Need a hand? Farm CFO prepares budgets, cashflows and bank review packs at fixed prices: farmcfo.com.au/services</t>
  </si>
  <si>
    <t xml:space="preserve">Important</t>
  </si>
  <si>
    <t xml:space="preserve">General information only. This template doesn't take account of your circumstances. Farm CFO is a business name of Levelhead Capital Pty Ltd (ABN 15 703 134 918). farmcfo.com.au · 0412 759 847</t>
  </si>
  <si>
    <t xml:space="preserve">By financial year, July to June. Amounts in AUD excluding GST.</t>
  </si>
  <si>
    <t xml:space="preserve">Blue figures on a sand fill are inputs. Example, replace with your own: the figures shown are examples for illustration only.</t>
  </si>
  <si>
    <t xml:space="preserve">First financial year (year ending 30 June)</t>
  </si>
  <si>
    <t xml:space="preserve">Kurrajong Creek Pastoral (an invented example farm)</t>
  </si>
  <si>
    <t xml:space="preserve">Opening cash at bank (1 July, Year 1)</t>
  </si>
  <si>
    <t xml:space="preserve">Opening debt (1 July, Year 1)</t>
  </si>
  <si>
    <t xml:space="preserve">Interest rate on debt</t>
  </si>
  <si>
    <t xml:space="preserve">Area grazed (ha)</t>
  </si>
  <si>
    <t xml:space="preserve">DSE rating per breeding cow</t>
  </si>
  <si>
    <t xml:space="preserve">Example ratings, check for your stock</t>
  </si>
  <si>
    <t xml:space="preserve">DSE rating per ewe</t>
  </si>
  <si>
    <t xml:space="preserve">Value per breeding cow ($)</t>
  </si>
  <si>
    <t xml:space="preserve">Value per ewe ($)</t>
  </si>
  <si>
    <t xml:space="preserve">Item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</si>
  <si>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</si>
  <si>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</si>
  <si>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</si>
  <si>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</si>
  <si>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</si>
  <si>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Financial year</t>
  </si>
  <si>
    <t xml:space="preserve">Stock numbers (at 30 June)</t>
  </si>
  <si>
    <t xml:space="preserve">Breeding cows (head)</t>
  </si>
  <si>
    <t xml:space="preserve">Ewes (head)</t>
  </si>
  <si>
    <t xml:space="preserve">Total DSE</t>
  </si>
  <si>
    <t xml:space="preserve">Head x DSE rating</t>
  </si>
  <si>
    <t xml:space="preserve">DSE per hectare grazed</t>
  </si>
  <si>
    <t xml:space="preserve">Income</t>
  </si>
  <si>
    <t xml:space="preserve">Cattle sales</t>
  </si>
  <si>
    <t xml:space="preserve">Sheep and wool</t>
  </si>
  <si>
    <t xml:space="preserve">Crops and other income</t>
  </si>
  <si>
    <t xml:space="preserve">Total income</t>
  </si>
  <si>
    <t xml:space="preserve">Costs</t>
  </si>
  <si>
    <t xml:space="preserve">Operating costs</t>
  </si>
  <si>
    <t xml:space="preserve">Variable costs</t>
  </si>
  <si>
    <t xml:space="preserve">Overheads</t>
  </si>
  <si>
    <t xml:space="preserve">Interest</t>
  </si>
  <si>
    <t xml:space="preserve">Opening debt x rate</t>
  </si>
  <si>
    <t xml:space="preserve">Drawings</t>
  </si>
  <si>
    <t xml:space="preserve">Income tax</t>
  </si>
  <si>
    <t xml:space="preserve">Total costs</t>
  </si>
  <si>
    <t xml:space="preserve">Cash surplus before capital and borrowing</t>
  </si>
  <si>
    <t xml:space="preserve">Capital and borrowing</t>
  </si>
  <si>
    <t xml:space="preserve">Capital spending (plant and improvements)</t>
  </si>
  <si>
    <t xml:space="preserve">New borrowing</t>
  </si>
  <si>
    <t xml:space="preserve">Principal repayments</t>
  </si>
  <si>
    <t xml:space="preserve">Net cashflow</t>
  </si>
  <si>
    <t xml:space="preserve">Opening cash</t>
  </si>
  <si>
    <t xml:space="preserve">Closing cash</t>
  </si>
  <si>
    <t xml:space="preserve">Debt</t>
  </si>
  <si>
    <t xml:space="preserve">Opening debt</t>
  </si>
  <si>
    <t xml:space="preserve">Closing debt</t>
  </si>
  <si>
    <t xml:space="preserve">Opening debt + new borrowing less principal</t>
  </si>
  <si>
    <t xml:space="preserve">Assets and equity (at 30 June)</t>
  </si>
  <si>
    <t xml:space="preserve">Land and improvements</t>
  </si>
  <si>
    <t xml:space="preserve">Your estimate of market value</t>
  </si>
  <si>
    <t xml:space="preserve">Livestock</t>
  </si>
  <si>
    <t xml:space="preserve">Head x value per head</t>
  </si>
  <si>
    <t xml:space="preserve">Plant and vehicles</t>
  </si>
  <si>
    <t xml:space="preserve">Cash at bank</t>
  </si>
  <si>
    <t xml:space="preserve">Total assets</t>
  </si>
  <si>
    <t xml:space="preserve">Overdraft (if cash is negative)</t>
  </si>
  <si>
    <t xml:space="preserve">Other liabilities</t>
  </si>
  <si>
    <t xml:space="preserve">Creditors, tax owing</t>
  </si>
  <si>
    <t xml:space="preserve">Total liabilities</t>
  </si>
  <si>
    <t xml:space="preserve">Equity</t>
  </si>
  <si>
    <t xml:space="preserve">Equity %</t>
  </si>
  <si>
    <t xml:space="preserve">Equity / total assets</t>
  </si>
  <si>
    <t xml:space="preserve">Debt per DSE</t>
  </si>
  <si>
    <t xml:space="preserve">Closing debt / total DSE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</si>
</sst>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\$#,##0;&quot;-$&quot;#,##0;\-"/>
    <numFmt numFmtId="167" formatCode="0.00%"/>
    <numFmt numFmtId="168" formatCode="#,##0;\-#,##0;\-"/>
    <numFmt numFmtId="169" formatCode="#,##0.0;\-#,##0.0;\-"/>
    <numFmt numFmtId="170" formatCode="\$#,##0;[RED]&quot;-$&quot;#,##0;\-"/>
    <numFmt numFmtId="171" formatCode="0.0%;\-0.0%;\-"/>
    <numFmt numFmtId="172" formatCode="\$#,##0.00;&quot;-$&quot;#,##0.00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F5E4A"/>
      <name val="Arial"/>
      <family val="0"/>
      <charset val="1"/>
    </font>
    <font>
      <sz val="11"/>
      <color rgb="FF6B6B6B"/>
      <name val="Arial"/>
      <family val="0"/>
      <charset val="1"/>
    </font>
    <font>
      <i val="true"/>
      <sz val="9"/>
      <color rgb="FF6B6B6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color rgb="FF3F5E4A"/>
      <name val="Arial"/>
      <family val="0"/>
      <charset val="1"/>
    </font>
    <font>
      <b val="true"/>
      <sz val="11"/>
      <color rgb="FF3F5E4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F5E4A"/>
        <bgColor rgb="FF6B6B6B"/>
      </patternFill>
    </fill>
    <fill>
      <patternFill patternType="solid">
        <fgColor rgb="FFF7F5EE"/>
        <bgColor rgb="FFFFFFFF"/>
      </patternFill>
    </fill>
    <fill>
      <patternFill patternType="solid">
        <fgColor rgb="FFD9A93F"/>
        <bgColor rgb="FFFFCC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A6A6A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1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5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9A93F"/>
      <rgbColor rgb="FFFF6600"/>
      <rgbColor rgb="FF6B6B6B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F5E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2514240</xdr:colOff>
      <xdr:row>1</xdr:row>
      <xdr:rowOff>676080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90440"/>
          <a:ext cx="2514240" cy="676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59.25" hidden="false" customHeight="true" outlineLevel="0" collapsed="false"/>
    <row r="4" customFormat="false" ht="22.05" hidden="false" customHeight="false" outlineLevel="0" collapsed="false">
      <c r="B4" s="1" t="s">
        <v>0</v>
      </c>
    </row>
    <row r="5" customFormat="false" ht="15" hidden="false" customHeight="false" outlineLevel="0" collapsed="false">
      <c r="B5" s="2" t="s">
        <v>1</v>
      </c>
    </row>
    <row r="6" customFormat="false" ht="15" hidden="false" customHeight="false" outlineLevel="0" collapsed="false">
      <c r="B6" s="3" t="s">
        <v>2</v>
      </c>
    </row>
    <row r="8" customFormat="false" ht="18" hidden="false" customHeight="true" outlineLevel="0" collapsed="false">
      <c r="B8" s="4" t="s">
        <v>3</v>
      </c>
    </row>
    <row r="9" customFormat="false" ht="42" hidden="false" customHeight="true" outlineLevel="0" collapsed="false">
      <c r="B9" s="5" t="s">
        <v>4</v>
      </c>
    </row>
    <row r="11" customFormat="false" ht="18" hidden="false" customHeight="true" outlineLevel="0" collapsed="false">
      <c r="B11" s="4" t="s">
        <v>5</v>
      </c>
    </row>
    <row r="12" customFormat="false" ht="27.75" hidden="false" customHeight="true" outlineLevel="0" collapsed="false">
      <c r="B12" s="5" t="s">
        <v>6</v>
      </c>
    </row>
    <row r="13" customFormat="false" ht="13.5" hidden="false" customHeight="true" outlineLevel="0" collapsed="false">
      <c r="B13" s="5" t="s">
        <v>7</v>
      </c>
    </row>
    <row r="14" customFormat="false" ht="27.75" hidden="false" customHeight="true" outlineLevel="0" collapsed="false">
      <c r="B14" s="5" t="s">
        <v>8</v>
      </c>
    </row>
    <row r="15" customFormat="false" ht="13.5" hidden="false" customHeight="true" outlineLevel="0" collapsed="false">
      <c r="B15" s="5" t="s">
        <v>9</v>
      </c>
    </row>
    <row r="16" customFormat="false" ht="27.75" hidden="false" customHeight="true" outlineLevel="0" collapsed="false">
      <c r="B16" s="5" t="s">
        <v>10</v>
      </c>
    </row>
    <row r="17" customFormat="false" ht="27.75" hidden="false" customHeight="true" outlineLevel="0" collapsed="false">
      <c r="B17" s="5" t="s">
        <v>11</v>
      </c>
    </row>
    <row r="19" customFormat="false" ht="18" hidden="false" customHeight="true" outlineLevel="0" collapsed="false">
      <c r="B19" s="4" t="s">
        <v>12</v>
      </c>
    </row>
    <row r="20" customFormat="false" ht="13.5" hidden="false" customHeight="true" outlineLevel="0" collapsed="false">
      <c r="B20" s="5" t="s">
        <v>13</v>
      </c>
    </row>
    <row r="21" customFormat="false" ht="27.75" hidden="false" customHeight="true" outlineLevel="0" collapsed="false">
      <c r="B21" s="5" t="s">
        <v>14</v>
      </c>
    </row>
    <row r="22" customFormat="false" ht="13.5" hidden="false" customHeight="true" outlineLevel="0" collapsed="false">
      <c r="B22" s="5" t="s">
        <v>15</v>
      </c>
    </row>
    <row r="23" customFormat="false" ht="27.75" hidden="false" customHeight="true" outlineLevel="0" collapsed="false">
      <c r="B23" s="5" t="s">
        <v>16</v>
      </c>
    </row>
    <row r="24" customFormat="false" ht="27.75" hidden="false" customHeight="true" outlineLevel="0" collapsed="false">
      <c r="B24" s="5" t="s">
        <v>17</v>
      </c>
    </row>
    <row r="25" customFormat="false" ht="13.5" hidden="false" customHeight="true" outlineLevel="0" collapsed="false">
      <c r="B25" s="5" t="s">
        <v>18</v>
      </c>
    </row>
    <row r="26" customFormat="false" ht="13.5" hidden="false" customHeight="true" outlineLevel="0" collapsed="false">
      <c r="B26" s="5" t="s">
        <v>19</v>
      </c>
    </row>
    <row r="28" customFormat="false" ht="18" hidden="false" customHeight="true" outlineLevel="0" collapsed="false">
      <c r="B28" s="4" t="s">
        <v>20</v>
      </c>
    </row>
    <row r="29" customFormat="false" ht="13.5" hidden="false" customHeight="true" outlineLevel="0" collapsed="false">
      <c r="B29" s="6" t="s">
        <v>21</v>
      </c>
    </row>
    <row r="30" customFormat="false" ht="13.5" hidden="false" customHeight="true" outlineLevel="0" collapsed="false">
      <c r="B30" s="5" t="s">
        <v>22</v>
      </c>
    </row>
    <row r="31" customFormat="false" ht="13.5" hidden="false" customHeight="true" outlineLevel="0" collapsed="false">
      <c r="B31" s="7" t="s">
        <v>23</v>
      </c>
    </row>
    <row r="32" customFormat="false" ht="13.5" hidden="false" customHeight="true" outlineLevel="0" collapsed="false">
      <c r="B32" s="5" t="s">
        <v>24</v>
      </c>
    </row>
    <row r="34" customFormat="false" ht="18" hidden="false" customHeight="true" outlineLevel="0" collapsed="false">
      <c r="B34" s="4" t="s">
        <v>25</v>
      </c>
    </row>
    <row r="35" customFormat="false" ht="13.5" hidden="false" customHeight="true" outlineLevel="0" collapsed="false">
      <c r="B35" s="5" t="s">
        <v>2</v>
      </c>
    </row>
    <row r="37" customFormat="false" ht="18" hidden="false" customHeight="true" outlineLevel="0" collapsed="false">
      <c r="B37" s="4" t="s">
        <v>26</v>
      </c>
    </row>
    <row r="38" customFormat="false" ht="27.75" hidden="false" customHeight="true" outlineLevel="0" collapsed="false">
      <c r="B38" s="8" t="s">
        <v>27</v>
      </c>
    </row>
    <row r="40" customFormat="false" ht="18" hidden="false" customHeight="true" outlineLevel="0" collapsed="false">
      <c r="B40" s="4" t="s">
        <v>28</v>
      </c>
    </row>
    <row r="41" customFormat="false" ht="27.75" hidden="false" customHeight="true" outlineLevel="0" collapsed="false">
      <c r="B41" s="9" t="s">
        <v>29</v>
      </c>
    </row>
  </sheetData>
  <printOptions headings="false" gridLines="false" gridLinesSet="true" horizontalCentered="true" verticalCentered="false"/>
  <pageMargins left="0.5" right="0.5" top="0.75" bottom="0.75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&amp;C&amp;"Arial,Bold"&amp;9 Farm CFO by Clunes Rural</oddHeader>
    <oddFooter>&amp;L&amp;8 &amp;A&amp;R&amp;8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6" topLeftCell="B17" activePane="bottomRight" state="frozen"/>
      <selection pane="topLeft" activeCell="A1" activeCellId="0" sqref="A1"/>
      <selection pane="topRight" activeCell="B1" activeCellId="0" sqref="B1"/>
      <selection pane="bottomLeft" activeCell="A17" activeCellId="0" sqref="A1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5"/>
    <col collapsed="false" customWidth="true" hidden="false" outlineLevel="0" max="7" min="7" style="0" width="44"/>
  </cols>
  <sheetData>
    <row r="1" customFormat="false" ht="17.35" hidden="false" customHeight="false" outlineLevel="0" collapsed="false">
      <c r="A1" s="10" t="s">
        <v>0</v>
      </c>
    </row>
    <row r="2" customFormat="false" ht="15" hidden="false" customHeight="false" outlineLevel="0" collapsed="false">
      <c r="A2" s="3" t="s">
        <v>30</v>
      </c>
    </row>
    <row r="3" customFormat="false" ht="15" hidden="false" customHeight="false" outlineLevel="0" collapsed="false">
      <c r="A3" s="3" t="s">
        <v>31</v>
      </c>
    </row>
    <row r="5" customFormat="false" ht="15" hidden="false" customHeight="false" outlineLevel="0" collapsed="false">
      <c r="A5" s="11" t="s">
        <v>32</v>
      </c>
      <c r="B5" s="12" t="n">
        <v>2027</v>
      </c>
      <c r="C5" s="3" t="s">
        <v>33</v>
      </c>
    </row>
    <row r="6" customFormat="false" ht="15" hidden="false" customHeight="false" outlineLevel="0" collapsed="false">
      <c r="A6" s="11" t="s">
        <v>34</v>
      </c>
      <c r="B6" s="13" t="n">
        <v>40000</v>
      </c>
    </row>
    <row r="7" customFormat="false" ht="15" hidden="false" customHeight="false" outlineLevel="0" collapsed="false">
      <c r="A7" s="11" t="s">
        <v>35</v>
      </c>
      <c r="B7" s="13" t="n">
        <v>1100000</v>
      </c>
    </row>
    <row r="8" customFormat="false" ht="15" hidden="false" customHeight="false" outlineLevel="0" collapsed="false">
      <c r="A8" s="11" t="s">
        <v>36</v>
      </c>
      <c r="B8" s="14" t="n">
        <v>0.07</v>
      </c>
    </row>
    <row r="9" customFormat="false" ht="15" hidden="false" customHeight="false" outlineLevel="0" collapsed="false">
      <c r="A9" s="11" t="s">
        <v>37</v>
      </c>
      <c r="B9" s="15" t="n">
        <v>1850</v>
      </c>
    </row>
    <row r="10" customFormat="false" ht="15" hidden="false" customHeight="false" outlineLevel="0" collapsed="false">
      <c r="A10" s="11" t="s">
        <v>38</v>
      </c>
      <c r="B10" s="16" t="n">
        <v>15</v>
      </c>
      <c r="C10" s="3" t="s">
        <v>39</v>
      </c>
    </row>
    <row r="11" customFormat="false" ht="15" hidden="false" customHeight="false" outlineLevel="0" collapsed="false">
      <c r="A11" s="11" t="s">
        <v>40</v>
      </c>
      <c r="B11" s="16" t="n">
        <v>2</v>
      </c>
    </row>
    <row r="12" customFormat="false" ht="15" hidden="false" customHeight="false" outlineLevel="0" collapsed="false">
      <c r="A12" s="11" t="s">
        <v>41</v>
      </c>
      <c r="B12" s="13" t="n">
        <v>2000</v>
      </c>
    </row>
    <row r="13" customFormat="false" ht="15" hidden="false" customHeight="false" outlineLevel="0" collapsed="false">
      <c r="A13" s="11" t="s">
        <v>42</v>
      </c>
      <c r="B13" s="13" t="n">
        <v>220</v>
      </c>
    </row>
    <row r="15" customFormat="false" ht="30" hidden="false" customHeight="true" outlineLevel="0" collapsed="false">
      <c r="A15" s="17" t="s">
        <v>43</v>
      </c>
      <c r="B15" s="18" t="s">
        <v>44</v>
      </c>
      <c r="C15" s="18" t="s">
        <v>45</v>
      </c>
      <c r="D15" s="18" t="s">
        <v>46</v>
      </c>
      <c r="E15" s="18" t="s">
        <v>47</v>
      </c>
      <c r="F15" s="18" t="s">
        <v>48</v>
      </c>
      <c r="G15" s="18" t="s">
        <v>12</v>
      </c>
    </row>
    <row r="16" customFormat="false" ht="15" hidden="false" customHeight="false" outlineLevel="0" collapsed="false">
      <c r="A16" s="3" t="s">
        <v>49</v>
      </c>
      <c r="B16" s="19" t="str">
        <f aca="false">($B$5-1)&amp;"-"&amp;RIGHT($B$5,2)</f>
        <v>2026-27</v>
      </c>
      <c r="C16" s="19" t="str">
        <f aca="false">($B$5+1-1)&amp;"-"&amp;RIGHT($B$5+1,2)</f>
        <v>2027-28</v>
      </c>
      <c r="D16" s="19" t="str">
        <f aca="false">($B$5+2-1)&amp;"-"&amp;RIGHT($B$5+2,2)</f>
        <v>2028-29</v>
      </c>
      <c r="E16" s="19" t="str">
        <f aca="false">($B$5+3-1)&amp;"-"&amp;RIGHT($B$5+3,2)</f>
        <v>2029-30</v>
      </c>
      <c r="F16" s="19" t="str">
        <f aca="false">($B$5+4-1)&amp;"-"&amp;RIGHT($B$5+4,2)</f>
        <v>2030-31</v>
      </c>
    </row>
    <row r="17" customFormat="false" ht="15" hidden="false" customHeight="false" outlineLevel="0" collapsed="false">
      <c r="A17" s="20" t="s">
        <v>50</v>
      </c>
    </row>
    <row r="18" customFormat="false" ht="15" hidden="false" customHeight="false" outlineLevel="0" collapsed="false">
      <c r="A18" s="21" t="s">
        <v>51</v>
      </c>
      <c r="B18" s="22" t="n">
        <v>250</v>
      </c>
      <c r="C18" s="22" t="n">
        <v>270</v>
      </c>
      <c r="D18" s="22" t="n">
        <v>290</v>
      </c>
      <c r="E18" s="22" t="n">
        <v>300</v>
      </c>
      <c r="F18" s="22" t="n">
        <v>300</v>
      </c>
    </row>
    <row r="19" customFormat="false" ht="15" hidden="false" customHeight="false" outlineLevel="0" collapsed="false">
      <c r="A19" s="21" t="s">
        <v>52</v>
      </c>
      <c r="B19" s="22" t="n">
        <v>2000</v>
      </c>
      <c r="C19" s="22" t="n">
        <v>2100</v>
      </c>
      <c r="D19" s="22" t="n">
        <v>2200</v>
      </c>
      <c r="E19" s="22" t="n">
        <v>2200</v>
      </c>
      <c r="F19" s="22" t="n">
        <v>2200</v>
      </c>
    </row>
    <row r="20" customFormat="false" ht="15" hidden="false" customHeight="false" outlineLevel="0" collapsed="false">
      <c r="A20" s="21" t="s">
        <v>53</v>
      </c>
      <c r="B20" s="23" t="n">
        <f aca="false">B18*$B$10+B19*$B$11</f>
        <v>7750</v>
      </c>
      <c r="C20" s="23" t="n">
        <f aca="false">C18*$B$10+C19*$B$11</f>
        <v>8250</v>
      </c>
      <c r="D20" s="23" t="n">
        <f aca="false">D18*$B$10+D19*$B$11</f>
        <v>8750</v>
      </c>
      <c r="E20" s="23" t="n">
        <f aca="false">E18*$B$10+E19*$B$11</f>
        <v>8900</v>
      </c>
      <c r="F20" s="23" t="n">
        <f aca="false">F18*$B$10+F19*$B$11</f>
        <v>8900</v>
      </c>
      <c r="G20" s="3" t="s">
        <v>54</v>
      </c>
    </row>
    <row r="21" customFormat="false" ht="15" hidden="false" customHeight="false" outlineLevel="0" collapsed="false">
      <c r="A21" s="21" t="s">
        <v>55</v>
      </c>
      <c r="B21" s="24" t="n">
        <f aca="false">IF($B$9=0,0,B20/$B$9)</f>
        <v>4.18918918918919</v>
      </c>
      <c r="C21" s="24" t="n">
        <f aca="false">IF($B$9=0,0,C20/$B$9)</f>
        <v>4.45945945945946</v>
      </c>
      <c r="D21" s="24" t="n">
        <f aca="false">IF($B$9=0,0,D20/$B$9)</f>
        <v>4.72972972972973</v>
      </c>
      <c r="E21" s="24" t="n">
        <f aca="false">IF($B$9=0,0,E20/$B$9)</f>
        <v>4.81081081081081</v>
      </c>
      <c r="F21" s="24" t="n">
        <f aca="false">IF($B$9=0,0,F20/$B$9)</f>
        <v>4.81081081081081</v>
      </c>
    </row>
    <row r="23" customFormat="false" ht="15" hidden="false" customHeight="false" outlineLevel="0" collapsed="false">
      <c r="A23" s="20" t="s">
        <v>56</v>
      </c>
    </row>
    <row r="24" customFormat="false" ht="15" hidden="false" customHeight="false" outlineLevel="0" collapsed="false">
      <c r="A24" s="21" t="s">
        <v>57</v>
      </c>
      <c r="B24" s="25" t="n">
        <v>210000</v>
      </c>
      <c r="C24" s="25" t="n">
        <v>230000</v>
      </c>
      <c r="D24" s="25" t="n">
        <v>250000</v>
      </c>
      <c r="E24" s="25" t="n">
        <v>265000</v>
      </c>
      <c r="F24" s="25" t="n">
        <v>270000</v>
      </c>
    </row>
    <row r="25" customFormat="false" ht="15" hidden="false" customHeight="false" outlineLevel="0" collapsed="false">
      <c r="A25" s="21" t="s">
        <v>58</v>
      </c>
      <c r="B25" s="25" t="n">
        <v>380000</v>
      </c>
      <c r="C25" s="25" t="n">
        <v>400000</v>
      </c>
      <c r="D25" s="25" t="n">
        <v>420000</v>
      </c>
      <c r="E25" s="25" t="n">
        <v>425000</v>
      </c>
      <c r="F25" s="25" t="n">
        <v>430000</v>
      </c>
    </row>
    <row r="26" customFormat="false" ht="15" hidden="false" customHeight="false" outlineLevel="0" collapsed="false">
      <c r="A26" s="21" t="s">
        <v>59</v>
      </c>
      <c r="B26" s="25" t="n">
        <v>120000</v>
      </c>
      <c r="C26" s="25" t="n">
        <v>120000</v>
      </c>
      <c r="D26" s="25" t="n">
        <v>120000</v>
      </c>
      <c r="E26" s="25" t="n">
        <v>120000</v>
      </c>
      <c r="F26" s="25" t="n">
        <v>120000</v>
      </c>
    </row>
    <row r="27" customFormat="false" ht="15" hidden="false" customHeight="false" outlineLevel="0" collapsed="false">
      <c r="A27" s="26" t="s">
        <v>60</v>
      </c>
      <c r="B27" s="27" t="n">
        <f aca="false">SUM(B24:B26)</f>
        <v>710000</v>
      </c>
      <c r="C27" s="27" t="n">
        <f aca="false">SUM(C24:C26)</f>
        <v>750000</v>
      </c>
      <c r="D27" s="27" t="n">
        <f aca="false">SUM(D24:D26)</f>
        <v>790000</v>
      </c>
      <c r="E27" s="27" t="n">
        <f aca="false">SUM(E24:E26)</f>
        <v>810000</v>
      </c>
      <c r="F27" s="27" t="n">
        <f aca="false">SUM(F24:F26)</f>
        <v>820000</v>
      </c>
      <c r="G27" s="26"/>
    </row>
    <row r="29" customFormat="false" ht="15" hidden="false" customHeight="false" outlineLevel="0" collapsed="false">
      <c r="A29" s="20" t="s">
        <v>61</v>
      </c>
    </row>
    <row r="30" customFormat="false" ht="15" hidden="false" customHeight="false" outlineLevel="0" collapsed="false">
      <c r="A30" s="21" t="s">
        <v>62</v>
      </c>
      <c r="B30" s="25" t="n">
        <v>290000</v>
      </c>
      <c r="C30" s="25" t="n">
        <v>300000</v>
      </c>
      <c r="D30" s="25" t="n">
        <v>312000</v>
      </c>
      <c r="E30" s="25" t="n">
        <v>318000</v>
      </c>
      <c r="F30" s="25" t="n">
        <v>324000</v>
      </c>
      <c r="G30" s="3" t="s">
        <v>63</v>
      </c>
    </row>
    <row r="31" customFormat="false" ht="15" hidden="false" customHeight="false" outlineLevel="0" collapsed="false">
      <c r="A31" s="21" t="s">
        <v>64</v>
      </c>
      <c r="B31" s="25" t="n">
        <v>120000</v>
      </c>
      <c r="C31" s="25" t="n">
        <v>123000</v>
      </c>
      <c r="D31" s="25" t="n">
        <v>126000</v>
      </c>
      <c r="E31" s="25" t="n">
        <v>129000</v>
      </c>
      <c r="F31" s="25" t="n">
        <v>132000</v>
      </c>
    </row>
    <row r="32" customFormat="false" ht="15" hidden="false" customHeight="false" outlineLevel="0" collapsed="false">
      <c r="A32" s="21" t="s">
        <v>65</v>
      </c>
      <c r="B32" s="28" t="n">
        <f aca="false">B47*$B$8</f>
        <v>77000</v>
      </c>
      <c r="C32" s="28" t="n">
        <f aca="false">C47*$B$8</f>
        <v>72800</v>
      </c>
      <c r="D32" s="28" t="n">
        <f aca="false">D47*$B$8</f>
        <v>68600</v>
      </c>
      <c r="E32" s="28" t="n">
        <f aca="false">E47*$B$8</f>
        <v>74900</v>
      </c>
      <c r="F32" s="28" t="n">
        <f aca="false">F47*$B$8</f>
        <v>70000</v>
      </c>
      <c r="G32" s="3" t="s">
        <v>66</v>
      </c>
    </row>
    <row r="33" customFormat="false" ht="15" hidden="false" customHeight="false" outlineLevel="0" collapsed="false">
      <c r="A33" s="21" t="s">
        <v>67</v>
      </c>
      <c r="B33" s="25" t="n">
        <v>85000</v>
      </c>
      <c r="C33" s="25" t="n">
        <v>87000</v>
      </c>
      <c r="D33" s="25" t="n">
        <v>89000</v>
      </c>
      <c r="E33" s="25" t="n">
        <v>91000</v>
      </c>
      <c r="F33" s="25" t="n">
        <v>93000</v>
      </c>
    </row>
    <row r="34" customFormat="false" ht="15" hidden="false" customHeight="false" outlineLevel="0" collapsed="false">
      <c r="A34" s="21" t="s">
        <v>68</v>
      </c>
      <c r="B34" s="25" t="n">
        <v>10000</v>
      </c>
      <c r="C34" s="25" t="n">
        <v>14000</v>
      </c>
      <c r="D34" s="25" t="n">
        <v>18000</v>
      </c>
      <c r="E34" s="25" t="n">
        <v>22000</v>
      </c>
      <c r="F34" s="25" t="n">
        <v>24000</v>
      </c>
    </row>
    <row r="35" customFormat="false" ht="15" hidden="false" customHeight="false" outlineLevel="0" collapsed="false">
      <c r="A35" s="26" t="s">
        <v>69</v>
      </c>
      <c r="B35" s="27" t="n">
        <f aca="false">SUM(B30:B34)</f>
        <v>582000</v>
      </c>
      <c r="C35" s="27" t="n">
        <f aca="false">SUM(C30:C34)</f>
        <v>596800</v>
      </c>
      <c r="D35" s="27" t="n">
        <f aca="false">SUM(D30:D34)</f>
        <v>613600</v>
      </c>
      <c r="E35" s="27" t="n">
        <f aca="false">SUM(E30:E34)</f>
        <v>634900</v>
      </c>
      <c r="F35" s="27" t="n">
        <f aca="false">SUM(F30:F34)</f>
        <v>643000</v>
      </c>
      <c r="G35" s="26"/>
    </row>
    <row r="36" customFormat="false" ht="15" hidden="false" customHeight="false" outlineLevel="0" collapsed="false">
      <c r="A36" s="11" t="s">
        <v>70</v>
      </c>
      <c r="B36" s="29" t="n">
        <f aca="false">B27-B35</f>
        <v>128000</v>
      </c>
      <c r="C36" s="29" t="n">
        <f aca="false">C27-C35</f>
        <v>153200</v>
      </c>
      <c r="D36" s="29" t="n">
        <f aca="false">D27-D35</f>
        <v>176400</v>
      </c>
      <c r="E36" s="29" t="n">
        <f aca="false">E27-E35</f>
        <v>175100</v>
      </c>
      <c r="F36" s="29" t="n">
        <f aca="false">F27-F35</f>
        <v>177000</v>
      </c>
    </row>
    <row r="38" customFormat="false" ht="15" hidden="false" customHeight="false" outlineLevel="0" collapsed="false">
      <c r="A38" s="20" t="s">
        <v>71</v>
      </c>
    </row>
    <row r="39" customFormat="false" ht="15" hidden="false" customHeight="false" outlineLevel="0" collapsed="false">
      <c r="A39" s="21" t="s">
        <v>72</v>
      </c>
      <c r="B39" s="25" t="n">
        <v>40000</v>
      </c>
      <c r="C39" s="25" t="n">
        <v>30000</v>
      </c>
      <c r="D39" s="25" t="n">
        <v>180000</v>
      </c>
      <c r="E39" s="25" t="n">
        <v>30000</v>
      </c>
      <c r="F39" s="25" t="n">
        <v>40000</v>
      </c>
    </row>
    <row r="40" customFormat="false" ht="15" hidden="false" customHeight="false" outlineLevel="0" collapsed="false">
      <c r="A40" s="21" t="s">
        <v>73</v>
      </c>
      <c r="B40" s="25" t="n">
        <v>0</v>
      </c>
      <c r="C40" s="25" t="n">
        <v>0</v>
      </c>
      <c r="D40" s="25" t="n">
        <v>150000</v>
      </c>
      <c r="E40" s="25" t="n">
        <v>0</v>
      </c>
      <c r="F40" s="25" t="n">
        <v>0</v>
      </c>
    </row>
    <row r="41" customFormat="false" ht="15" hidden="false" customHeight="false" outlineLevel="0" collapsed="false">
      <c r="A41" s="21" t="s">
        <v>74</v>
      </c>
      <c r="B41" s="25" t="n">
        <v>60000</v>
      </c>
      <c r="C41" s="25" t="n">
        <v>60000</v>
      </c>
      <c r="D41" s="25" t="n">
        <v>60000</v>
      </c>
      <c r="E41" s="25" t="n">
        <v>70000</v>
      </c>
      <c r="F41" s="25" t="n">
        <v>70000</v>
      </c>
    </row>
    <row r="42" customFormat="false" ht="15" hidden="false" customHeight="false" outlineLevel="0" collapsed="false">
      <c r="A42" s="11" t="s">
        <v>75</v>
      </c>
      <c r="B42" s="29" t="n">
        <f aca="false">B36-B39+B40-B41</f>
        <v>28000</v>
      </c>
      <c r="C42" s="29" t="n">
        <f aca="false">C36-C39+C40-C41</f>
        <v>63200</v>
      </c>
      <c r="D42" s="29" t="n">
        <f aca="false">D36-D39+D40-D41</f>
        <v>86400</v>
      </c>
      <c r="E42" s="29" t="n">
        <f aca="false">E36-E39+E40-E41</f>
        <v>75100</v>
      </c>
      <c r="F42" s="29" t="n">
        <f aca="false">F36-F39+F40-F41</f>
        <v>67000</v>
      </c>
    </row>
    <row r="43" customFormat="false" ht="15" hidden="false" customHeight="false" outlineLevel="0" collapsed="false">
      <c r="A43" s="21" t="s">
        <v>76</v>
      </c>
      <c r="B43" s="30" t="n">
        <f aca="false">$B$6</f>
        <v>40000</v>
      </c>
      <c r="C43" s="30" t="n">
        <f aca="false">B44</f>
        <v>68000</v>
      </c>
      <c r="D43" s="30" t="n">
        <f aca="false">C44</f>
        <v>131200</v>
      </c>
      <c r="E43" s="30" t="n">
        <f aca="false">D44</f>
        <v>217600</v>
      </c>
      <c r="F43" s="30" t="n">
        <f aca="false">E44</f>
        <v>292700</v>
      </c>
    </row>
    <row r="44" customFormat="false" ht="15" hidden="false" customHeight="false" outlineLevel="0" collapsed="false">
      <c r="A44" s="11" t="s">
        <v>77</v>
      </c>
      <c r="B44" s="29" t="n">
        <f aca="false">B43+B42</f>
        <v>68000</v>
      </c>
      <c r="C44" s="29" t="n">
        <f aca="false">C43+C42</f>
        <v>131200</v>
      </c>
      <c r="D44" s="29" t="n">
        <f aca="false">D43+D42</f>
        <v>217600</v>
      </c>
      <c r="E44" s="29" t="n">
        <f aca="false">E43+E42</f>
        <v>292700</v>
      </c>
      <c r="F44" s="29" t="n">
        <f aca="false">F43+F42</f>
        <v>359700</v>
      </c>
    </row>
    <row r="46" customFormat="false" ht="15" hidden="false" customHeight="false" outlineLevel="0" collapsed="false">
      <c r="A46" s="20" t="s">
        <v>78</v>
      </c>
    </row>
    <row r="47" customFormat="false" ht="15" hidden="false" customHeight="false" outlineLevel="0" collapsed="false">
      <c r="A47" s="21" t="s">
        <v>79</v>
      </c>
      <c r="B47" s="28" t="n">
        <f aca="false">$B$7</f>
        <v>1100000</v>
      </c>
      <c r="C47" s="28" t="n">
        <f aca="false">B48</f>
        <v>1040000</v>
      </c>
      <c r="D47" s="28" t="n">
        <f aca="false">C48</f>
        <v>980000</v>
      </c>
      <c r="E47" s="28" t="n">
        <f aca="false">D48</f>
        <v>1070000</v>
      </c>
      <c r="F47" s="28" t="n">
        <f aca="false">E48</f>
        <v>1000000</v>
      </c>
    </row>
    <row r="48" customFormat="false" ht="15" hidden="false" customHeight="false" outlineLevel="0" collapsed="false">
      <c r="A48" s="26" t="s">
        <v>80</v>
      </c>
      <c r="B48" s="27" t="n">
        <f aca="false">B47+B40-B41</f>
        <v>1040000</v>
      </c>
      <c r="C48" s="27" t="n">
        <f aca="false">C47+C40-C41</f>
        <v>980000</v>
      </c>
      <c r="D48" s="27" t="n">
        <f aca="false">D47+D40-D41</f>
        <v>1070000</v>
      </c>
      <c r="E48" s="27" t="n">
        <f aca="false">E47+E40-E41</f>
        <v>1000000</v>
      </c>
      <c r="F48" s="27" t="n">
        <f aca="false">F47+F40-F41</f>
        <v>930000</v>
      </c>
      <c r="G48" s="31" t="s">
        <v>81</v>
      </c>
    </row>
    <row r="50" customFormat="false" ht="15" hidden="false" customHeight="false" outlineLevel="0" collapsed="false">
      <c r="A50" s="20" t="s">
        <v>82</v>
      </c>
    </row>
    <row r="51" customFormat="false" ht="15" hidden="false" customHeight="false" outlineLevel="0" collapsed="false">
      <c r="A51" s="21" t="s">
        <v>83</v>
      </c>
      <c r="B51" s="25" t="n">
        <v>6800000</v>
      </c>
      <c r="C51" s="25" t="n">
        <v>6850000</v>
      </c>
      <c r="D51" s="25" t="n">
        <v>6950000</v>
      </c>
      <c r="E51" s="25" t="n">
        <v>7000000</v>
      </c>
      <c r="F51" s="25" t="n">
        <v>7050000</v>
      </c>
      <c r="G51" s="3" t="s">
        <v>84</v>
      </c>
    </row>
    <row r="52" customFormat="false" ht="15" hidden="false" customHeight="false" outlineLevel="0" collapsed="false">
      <c r="A52" s="21" t="s">
        <v>85</v>
      </c>
      <c r="B52" s="28" t="n">
        <f aca="false">B18*$B$12+B19*$B$13</f>
        <v>940000</v>
      </c>
      <c r="C52" s="28" t="n">
        <f aca="false">C18*$B$12+C19*$B$13</f>
        <v>1002000</v>
      </c>
      <c r="D52" s="28" t="n">
        <f aca="false">D18*$B$12+D19*$B$13</f>
        <v>1064000</v>
      </c>
      <c r="E52" s="28" t="n">
        <f aca="false">E18*$B$12+E19*$B$13</f>
        <v>1084000</v>
      </c>
      <c r="F52" s="28" t="n">
        <f aca="false">F18*$B$12+F19*$B$13</f>
        <v>1084000</v>
      </c>
      <c r="G52" s="3" t="s">
        <v>86</v>
      </c>
    </row>
    <row r="53" customFormat="false" ht="15" hidden="false" customHeight="false" outlineLevel="0" collapsed="false">
      <c r="A53" s="21" t="s">
        <v>87</v>
      </c>
      <c r="B53" s="25" t="n">
        <v>650000</v>
      </c>
      <c r="C53" s="25" t="n">
        <v>630000</v>
      </c>
      <c r="D53" s="25" t="n">
        <v>760000</v>
      </c>
      <c r="E53" s="25" t="n">
        <v>730000</v>
      </c>
      <c r="F53" s="25" t="n">
        <v>710000</v>
      </c>
    </row>
    <row r="54" customFormat="false" ht="15" hidden="false" customHeight="false" outlineLevel="0" collapsed="false">
      <c r="A54" s="21" t="s">
        <v>88</v>
      </c>
      <c r="B54" s="28" t="n">
        <f aca="false">MAX(0,B44)</f>
        <v>68000</v>
      </c>
      <c r="C54" s="28" t="n">
        <f aca="false">MAX(0,C44)</f>
        <v>131200</v>
      </c>
      <c r="D54" s="28" t="n">
        <f aca="false">MAX(0,D44)</f>
        <v>217600</v>
      </c>
      <c r="E54" s="28" t="n">
        <f aca="false">MAX(0,E44)</f>
        <v>292700</v>
      </c>
      <c r="F54" s="28" t="n">
        <f aca="false">MAX(0,F44)</f>
        <v>359700</v>
      </c>
    </row>
    <row r="55" customFormat="false" ht="15" hidden="false" customHeight="false" outlineLevel="0" collapsed="false">
      <c r="A55" s="26" t="s">
        <v>89</v>
      </c>
      <c r="B55" s="27" t="n">
        <f aca="false">SUM(B51:B54)</f>
        <v>8458000</v>
      </c>
      <c r="C55" s="27" t="n">
        <f aca="false">SUM(C51:C54)</f>
        <v>8613200</v>
      </c>
      <c r="D55" s="27" t="n">
        <f aca="false">SUM(D51:D54)</f>
        <v>8991600</v>
      </c>
      <c r="E55" s="27" t="n">
        <f aca="false">SUM(E51:E54)</f>
        <v>9106700</v>
      </c>
      <c r="F55" s="27" t="n">
        <f aca="false">SUM(F51:F54)</f>
        <v>9203700</v>
      </c>
      <c r="G55" s="26"/>
    </row>
    <row r="56" customFormat="false" ht="15" hidden="false" customHeight="false" outlineLevel="0" collapsed="false">
      <c r="A56" s="21" t="s">
        <v>80</v>
      </c>
      <c r="B56" s="28" t="n">
        <f aca="false">B48</f>
        <v>1040000</v>
      </c>
      <c r="C56" s="28" t="n">
        <f aca="false">C48</f>
        <v>980000</v>
      </c>
      <c r="D56" s="28" t="n">
        <f aca="false">D48</f>
        <v>1070000</v>
      </c>
      <c r="E56" s="28" t="n">
        <f aca="false">E48</f>
        <v>1000000</v>
      </c>
      <c r="F56" s="28" t="n">
        <f aca="false">F48</f>
        <v>930000</v>
      </c>
    </row>
    <row r="57" customFormat="false" ht="15" hidden="false" customHeight="false" outlineLevel="0" collapsed="false">
      <c r="A57" s="21" t="s">
        <v>90</v>
      </c>
      <c r="B57" s="28" t="n">
        <f aca="false">MAX(0,-B44)</f>
        <v>0</v>
      </c>
      <c r="C57" s="28" t="n">
        <f aca="false">MAX(0,-C44)</f>
        <v>0</v>
      </c>
      <c r="D57" s="28" t="n">
        <f aca="false">MAX(0,-D44)</f>
        <v>0</v>
      </c>
      <c r="E57" s="28" t="n">
        <f aca="false">MAX(0,-E44)</f>
        <v>0</v>
      </c>
      <c r="F57" s="28" t="n">
        <f aca="false">MAX(0,-F44)</f>
        <v>0</v>
      </c>
    </row>
    <row r="58" customFormat="false" ht="15" hidden="false" customHeight="false" outlineLevel="0" collapsed="false">
      <c r="A58" s="21" t="s">
        <v>91</v>
      </c>
      <c r="B58" s="25" t="n">
        <v>20000</v>
      </c>
      <c r="C58" s="25" t="n">
        <v>20000</v>
      </c>
      <c r="D58" s="25" t="n">
        <v>20000</v>
      </c>
      <c r="E58" s="25" t="n">
        <v>20000</v>
      </c>
      <c r="F58" s="25" t="n">
        <v>20000</v>
      </c>
      <c r="G58" s="3" t="s">
        <v>92</v>
      </c>
    </row>
    <row r="59" customFormat="false" ht="15" hidden="false" customHeight="false" outlineLevel="0" collapsed="false">
      <c r="A59" s="11" t="s">
        <v>93</v>
      </c>
      <c r="B59" s="32" t="n">
        <f aca="false">B56+B57+B58</f>
        <v>1060000</v>
      </c>
      <c r="C59" s="32" t="n">
        <f aca="false">C56+C57+C58</f>
        <v>1000000</v>
      </c>
      <c r="D59" s="32" t="n">
        <f aca="false">D56+D57+D58</f>
        <v>1090000</v>
      </c>
      <c r="E59" s="32" t="n">
        <f aca="false">E56+E57+E58</f>
        <v>1020000</v>
      </c>
      <c r="F59" s="32" t="n">
        <f aca="false">F56+F57+F58</f>
        <v>950000</v>
      </c>
    </row>
    <row r="60" customFormat="false" ht="15" hidden="false" customHeight="false" outlineLevel="0" collapsed="false">
      <c r="A60" s="26" t="s">
        <v>94</v>
      </c>
      <c r="B60" s="33" t="n">
        <f aca="false">B55-B59</f>
        <v>7398000</v>
      </c>
      <c r="C60" s="33" t="n">
        <f aca="false">C55-C59</f>
        <v>7613200</v>
      </c>
      <c r="D60" s="33" t="n">
        <f aca="false">D55-D59</f>
        <v>7901600</v>
      </c>
      <c r="E60" s="33" t="n">
        <f aca="false">E55-E59</f>
        <v>8086700</v>
      </c>
      <c r="F60" s="33" t="n">
        <f aca="false">F55-F59</f>
        <v>8253700</v>
      </c>
      <c r="G60" s="26"/>
    </row>
    <row r="61" customFormat="false" ht="15" hidden="false" customHeight="false" outlineLevel="0" collapsed="false">
      <c r="A61" s="11" t="s">
        <v>95</v>
      </c>
      <c r="B61" s="34" t="n">
        <f aca="false">IF(B55=0,0,B60/B55)</f>
        <v>0.874674864034051</v>
      </c>
      <c r="C61" s="34" t="n">
        <f aca="false">IF(C55=0,0,C60/C55)</f>
        <v>0.883899131565504</v>
      </c>
      <c r="D61" s="34" t="n">
        <f aca="false">IF(D55=0,0,D60/D55)</f>
        <v>0.878775746252058</v>
      </c>
      <c r="E61" s="34" t="n">
        <f aca="false">IF(E55=0,0,E60/E55)</f>
        <v>0.887994553460639</v>
      </c>
      <c r="F61" s="34" t="n">
        <f aca="false">IF(F55=0,0,F60/F55)</f>
        <v>0.896780642567663</v>
      </c>
      <c r="G61" s="3" t="s">
        <v>96</v>
      </c>
    </row>
    <row r="62" customFormat="false" ht="15" hidden="false" customHeight="false" outlineLevel="0" collapsed="false">
      <c r="A62" s="21" t="s">
        <v>97</v>
      </c>
      <c r="B62" s="35" t="n">
        <f aca="false">IF(B20=0,0,B48/B20)</f>
        <v>134.193548387097</v>
      </c>
      <c r="C62" s="35" t="n">
        <f aca="false">IF(C20=0,0,C48/C20)</f>
        <v>118.787878787879</v>
      </c>
      <c r="D62" s="35" t="n">
        <f aca="false">IF(D20=0,0,D48/D20)</f>
        <v>122.285714285714</v>
      </c>
      <c r="E62" s="35" t="n">
        <f aca="false">IF(E20=0,0,E48/E20)</f>
        <v>112.359550561798</v>
      </c>
      <c r="F62" s="35" t="n">
        <f aca="false">IF(F20=0,0,F48/F20)</f>
        <v>104.494382022472</v>
      </c>
      <c r="G62" s="3" t="s">
        <v>98</v>
      </c>
    </row>
  </sheetData>
  <printOptions headings="false" gridLines="false" gridLinesSet="true" horizontalCentered="true" verticalCentered="false"/>
  <pageMargins left="0.5" right="0.5" top="0.75" bottom="0.7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&amp;C&amp;"Arial,Bold"&amp;9 Farm CFO by Clunes Rural</oddHeader>
    <oddFooter>&amp;L&amp;8 &amp;A&amp;R&amp;8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2026-10-26T07:21:26Z</dcterms:created>
  <dc:creator>openpyxl</dc:creator>
  <dc:description/>
  <dc:language>en-US</dc:language>
  <cp:lastModifiedBy/>
  <dcterms:modified xsi:type="dcterms:W3CDTF">2026-10-26T07:21:26Z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