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attle" sheetId="2" state="visible" r:id="rId4"/>
    <sheet name="Sheep" sheetId="3" state="visible" r:id="rId5"/>
    <sheet name="Pig herd inventory" sheetId="4" state="visible" r:id="rId6"/>
  </sheets>
  <definedNames>
    <definedName function="false" hidden="false" localSheetId="1" name="_xlnm.Print_Titles" vbProcedure="false">Cattle!$5:$5</definedName>
    <definedName function="false" hidden="false" localSheetId="3" name="_xlnm.Print_Titles" vbProcedure="false">'Pig herd inventory'!$5:$5</definedName>
    <definedName function="false" hidden="false" localSheetId="2" name="_xlnm.Print_Titles" vbProcedure="false">Sheep!$5:$5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<sst xmlns="http://schemas.openxmlformats.org/spreadsheetml/2006/main" count="112" uniqueCount="87">
  <si>
    <t xml:space="preserve">Livestock reconciliation</t>
  </si>
  <si>
    <t xml:space="preserve">Farm CFO by Clunes Rural</t>
  </si>
  <si>
    <t xml:space="preserve">Version 1.0, October 2026</t>
  </si>
  <si>
    <t xml:space="preserve">What this template is for</t>
  </si>
  <si>
    <t xml:space="preserve">A year-end reconciliation of livestock numbers from 1 July to 30 June for cattle, sheep and pigs. It checks that opening numbers plus births and purchases, less deaths, sales and rations, agree with what you actually counted. Your accountant needs these numbers for the trading stock schedule in your tax return, and your bank will ask for them at review.</t>
  </si>
  <si>
    <t xml:space="preserve">How to use it</t>
  </si>
  <si>
    <t xml:space="preserve">1. On the Cattle and Sheep sheets, enter the opening number of each class at 1 July (this should equal last year's closing count).</t>
  </si>
  <si>
    <t xml:space="preserve">2. Enter births or lambs marked, purchases, deaths, sales and rations or killers for the year.</t>
  </si>
  <si>
    <t xml:space="preserve">3. Enter transfers between classes (for example calves weaned into heifers and steers, or hoggets moved into the ewe flock). Total transfers in should equal total transfers out.</t>
  </si>
  <si>
    <t xml:space="preserve">4. Closing numbers calculate automatically. Enter the number you actually counted at 30 June in the Closing counted column. The Difference column shows any gap to investigate.</t>
  </si>
  <si>
    <t xml:space="preserve">5. On the Pig herd inventory sheet, enter the opening number of each class, pigs born or bought, moved in and out between classes, deaths and sales. Sow KPIs calculate automatically.</t>
  </si>
  <si>
    <t xml:space="preserve">6. Replace every blue example figure with your own.</t>
  </si>
  <si>
    <t xml:space="preserve">Notes</t>
  </si>
  <si>
    <t xml:space="preserve">Closing (calculated) = opening + births/marked + purchases + transfers in - deaths - sales - rations/killers - transfers out.</t>
  </si>
  <si>
    <t xml:space="preserve">Difference = closing counted - closing (calculated). A negative difference means fewer head were counted than the records say.</t>
  </si>
  <si>
    <t xml:space="preserve">Pig KPIs: pigs weaned per sow per year = pigs moved out of the sucker class / average sows x (365 / days in period). Pigs sold per sow per year uses pigs sold from the weaner, grower and finisher classes.</t>
  </si>
  <si>
    <t xml:space="preserve">The example figures are for illustration only.</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</si>
  <si>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</si>
  <si>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</si>
  <si>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</si>
  <si>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</si>
  <si>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</si>
  <si>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</si>
  <si>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</si>
  <si>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</si>
  <si>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</si>
  <si>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</si>
  <si>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Cattle reconciliation, 1 July to 30 June</t>
  </si>
  <si>
    <t xml:space="preserve">Year ended 30 June</t>
  </si>
  <si>
    <t xml:space="preserve">Blue figures on a sand fill are inputs. Example, replace with your own: the figures shown are examples for illustration only.</t>
  </si>
  <si>
    <t xml:space="preserve">Class</t>
  </si>
  <si>
    <t xml:space="preserve">Opening number at 1 July</t>
  </si>
  <si>
    <t xml:space="preserve">Births / marked</t>
  </si>
  <si>
    <t xml:space="preserve">Purchases</t>
  </si>
  <si>
    <t xml:space="preserve">Transfers in</t>
  </si>
  <si>
    <t xml:space="preserve">Deaths</t>
  </si>
  <si>
    <t xml:space="preserve">Sales</t>
  </si>
  <si>
    <t xml:space="preserve">Rations / killers</t>
  </si>
  <si>
    <t xml:space="preserve">Transfers out</t>
  </si>
  <si>
    <t xml:space="preserve">Closing (calculated)</t>
  </si>
  <si>
    <t xml:space="preserve">Closing counted</t>
  </si>
  <si>
    <t xml:space="preserve">Difference</t>
  </si>
  <si>
    <t xml:space="preserve">Cows</t>
  </si>
  <si>
    <t xml:space="preserve">Heifers</t>
  </si>
  <si>
    <t xml:space="preserve">Steers</t>
  </si>
  <si>
    <t xml:space="preserve">Bulls</t>
  </si>
  <si>
    <t xml:space="preserve">Calves</t>
  </si>
  <si>
    <t xml:space="preserve">Total</t>
  </si>
  <si>
    <t xml:space="preserve">Check: transfers in less transfers out (should be nil)</t>
  </si>
  <si>
    <t xml:space="preserve">Check: head not reconciled (sum of differences)</t>
  </si>
  <si>
    <t xml:space="preserve">Sheep reconciliation, 1 July to 30 June</t>
  </si>
  <si>
    <t xml:space="preserve">Ewes</t>
  </si>
  <si>
    <t xml:space="preserve">Wethers</t>
  </si>
  <si>
    <t xml:space="preserve">Rams</t>
  </si>
  <si>
    <t xml:space="preserve">Lambs</t>
  </si>
  <si>
    <t xml:space="preserve">Hoggets</t>
  </si>
  <si>
    <t xml:space="preserve">Pig herd inventory, 1 July to 30 June</t>
  </si>
  <si>
    <t xml:space="preserve">Opening at 1 July</t>
  </si>
  <si>
    <t xml:space="preserve">Born / bought</t>
  </si>
  <si>
    <t xml:space="preserve">Moved in</t>
  </si>
  <si>
    <t xml:space="preserve">Sold</t>
  </si>
  <si>
    <t xml:space="preserve">Moved out</t>
  </si>
  <si>
    <t xml:space="preserve">Closing</t>
  </si>
  <si>
    <t xml:space="preserve">Sows</t>
  </si>
  <si>
    <t xml:space="preserve">Gilts</t>
  </si>
  <si>
    <t xml:space="preserve">Boars</t>
  </si>
  <si>
    <t xml:space="preserve">Suckers</t>
  </si>
  <si>
    <t xml:space="preserve">Weaners</t>
  </si>
  <si>
    <t xml:space="preserve">Growers</t>
  </si>
  <si>
    <t xml:space="preserve">Finishers</t>
  </si>
  <si>
    <t xml:space="preserve">Check: moved in less moved out (should be nil)</t>
  </si>
  <si>
    <t xml:space="preserve">Sow-level KPIs</t>
  </si>
  <si>
    <t xml:space="preserve">Value</t>
  </si>
  <si>
    <t xml:space="preserve">Units</t>
  </si>
  <si>
    <t xml:space="preserve">Days in period</t>
  </si>
  <si>
    <t xml:space="preserve">days</t>
  </si>
  <si>
    <t xml:space="preserve">Average sows (opening and closing)</t>
  </si>
  <si>
    <t xml:space="preserve">sows</t>
  </si>
  <si>
    <t xml:space="preserve">Pigs weaned (moved out of suckers)</t>
  </si>
  <si>
    <t xml:space="preserve">pigs</t>
  </si>
  <si>
    <t xml:space="preserve">Pigs sold (weaners, growers and finishers)</t>
  </si>
  <si>
    <t xml:space="preserve">Pigs weaned per sow per year</t>
  </si>
  <si>
    <t xml:space="preserve">pigs/sow/yr</t>
  </si>
  <si>
    <t xml:space="preserve">Pigs sold per sow per year</t>
  </si>
  <si>
    <t xml:space="preserve">Pre-weaning mortality (sucker deaths / born)</t>
  </si>
  <si>
    <t xml:space="preserve">Post-weaning mortality (weaner, grower, finisher deaths / pigs weaned)</t>
  </si>
  <si>
    <t xml:space="preserve">Sow replacement rate (gilts moved into sows / average sows)</t>
  </si>
</sst>
</file>

<file path=xl/styles.xml><?xml version="1.0" encoding="utf-8"?>
<styleSheet xmlns="http://schemas.openxmlformats.org/spreadsheetml/2006/main">
  <numFmts count="6">
    <numFmt numFmtId="164" formatCode="General"/>
    <numFmt numFmtId="165" formatCode="0"/>
    <numFmt numFmtId="166" formatCode="#,##0;\-#,##0;\-"/>
    <numFmt numFmtId="167" formatCode="#,##0;[RED]\-#,##0;\-"/>
    <numFmt numFmtId="168" formatCode="#,##0.0;\-#,##0.0;\-"/>
    <numFmt numFmtId="169" formatCode="0.0%;\-0.0%;\-"/>
  </numFmts>
  <fonts count="12">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2">
    <border diagonalUp="false" diagonalDown="false">
      <left/>
      <right/>
      <top/>
      <bottom/>
      <diagonal/>
    </border>
    <border diagonalUp="false" diagonalDown="false">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true" applyProtection="false">
      <alignment horizontal="center"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1"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5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55.5" hidden="false" customHeight="true" outlineLevel="0" collapsed="false">
      <c r="B9" s="5" t="s">
        <v>4</v>
      </c>
    </row>
    <row r="11" customFormat="false" ht="18" hidden="false" customHeight="true" outlineLevel="0" collapsed="false">
      <c r="B11" s="4" t="s">
        <v>5</v>
      </c>
    </row>
    <row r="12" customFormat="false" ht="27.75" hidden="false" customHeight="true" outlineLevel="0" collapsed="false">
      <c r="B12" s="5" t="s">
        <v>6</v>
      </c>
    </row>
    <row r="13" customFormat="false" ht="13.5" hidden="false" customHeight="true" outlineLevel="0" collapsed="false">
      <c r="B13" s="5" t="s">
        <v>7</v>
      </c>
    </row>
    <row r="14" customFormat="false" ht="27.75" hidden="false" customHeight="true" outlineLevel="0" collapsed="false">
      <c r="B14" s="5" t="s">
        <v>8</v>
      </c>
    </row>
    <row r="15" customFormat="false" ht="27.75" hidden="false" customHeight="true" outlineLevel="0" collapsed="false">
      <c r="B15" s="5" t="s">
        <v>9</v>
      </c>
    </row>
    <row r="16" customFormat="false" ht="27.75" hidden="false" customHeight="true" outlineLevel="0" collapsed="false">
      <c r="B16" s="5" t="s">
        <v>10</v>
      </c>
    </row>
    <row r="17" customFormat="false" ht="13.5" hidden="false" customHeight="true" outlineLevel="0" collapsed="false">
      <c r="B17" s="5" t="s">
        <v>11</v>
      </c>
    </row>
    <row r="19" customFormat="false" ht="18" hidden="false" customHeight="true" outlineLevel="0" collapsed="false">
      <c r="B19" s="4" t="s">
        <v>12</v>
      </c>
    </row>
    <row r="20" customFormat="false" ht="27.75" hidden="false" customHeight="true" outlineLevel="0" collapsed="false">
      <c r="B20" s="5" t="s">
        <v>13</v>
      </c>
    </row>
    <row r="21" customFormat="false" ht="27.75" hidden="false" customHeight="true" outlineLevel="0" collapsed="false">
      <c r="B21" s="5" t="s">
        <v>14</v>
      </c>
    </row>
    <row r="22" customFormat="false" ht="27.75" hidden="false" customHeight="true" outlineLevel="0" collapsed="false">
      <c r="B22" s="5" t="s">
        <v>15</v>
      </c>
    </row>
    <row r="23" customFormat="false" ht="13.5" hidden="false" customHeight="true" outlineLevel="0" collapsed="false">
      <c r="B23" s="5" t="s">
        <v>16</v>
      </c>
    </row>
    <row r="25" customFormat="false" ht="18" hidden="false" customHeight="true" outlineLevel="0" collapsed="false">
      <c r="B25" s="4" t="s">
        <v>17</v>
      </c>
    </row>
    <row r="26" customFormat="false" ht="13.5" hidden="false" customHeight="true" outlineLevel="0" collapsed="false">
      <c r="B26" s="6" t="s">
        <v>18</v>
      </c>
    </row>
    <row r="27" customFormat="false" ht="13.5" hidden="false" customHeight="true" outlineLevel="0" collapsed="false">
      <c r="B27" s="5" t="s">
        <v>19</v>
      </c>
    </row>
    <row r="28" customFormat="false" ht="13.5" hidden="false" customHeight="true" outlineLevel="0" collapsed="false">
      <c r="B28" s="7" t="s">
        <v>20</v>
      </c>
    </row>
    <row r="29" customFormat="false" ht="13.5" hidden="false" customHeight="true" outlineLevel="0" collapsed="false">
      <c r="B29" s="5" t="s">
        <v>21</v>
      </c>
    </row>
    <row r="31" customFormat="false" ht="18" hidden="false" customHeight="true" outlineLevel="0" collapsed="false">
      <c r="B31" s="4" t="s">
        <v>22</v>
      </c>
    </row>
    <row r="32" customFormat="false" ht="13.5" hidden="false" customHeight="true" outlineLevel="0" collapsed="false">
      <c r="B32" s="5" t="s">
        <v>2</v>
      </c>
    </row>
    <row r="34" customFormat="false" ht="18" hidden="false" customHeight="true" outlineLevel="0" collapsed="false">
      <c r="B34" s="4" t="s">
        <v>23</v>
      </c>
    </row>
    <row r="35" customFormat="false" ht="27.75" hidden="false" customHeight="true" outlineLevel="0" collapsed="false">
      <c r="B35" s="8" t="s">
        <v>24</v>
      </c>
    </row>
    <row r="37" customFormat="false" ht="18" hidden="false" customHeight="true" outlineLevel="0" collapsed="false">
      <c r="B37" s="4" t="s">
        <v>25</v>
      </c>
    </row>
    <row r="38" customFormat="false" ht="27.75" hidden="false" customHeight="true" outlineLevel="0" collapsed="false">
      <c r="B38" s="9" t="s">
        <v>26</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2" min="2" style="0" width="13"/>
  </cols>
  <sheetData>
    <row r="1" customFormat="false" ht="17.35" hidden="false" customHeight="false" outlineLevel="0" collapsed="false">
      <c r="A1" s="10" t="s">
        <v>27</v>
      </c>
    </row>
    <row r="2" customFormat="false" ht="15" hidden="false" customHeight="false" outlineLevel="0" collapsed="false">
      <c r="A2" s="11" t="s">
        <v>28</v>
      </c>
      <c r="C2" s="12" t="n">
        <v>2026</v>
      </c>
    </row>
    <row r="3" customFormat="false" ht="15" hidden="false" customHeight="false" outlineLevel="0" collapsed="false">
      <c r="A3" s="3" t="s">
        <v>29</v>
      </c>
    </row>
    <row r="5" customFormat="false" ht="31.5" hidden="false" customHeight="true" outlineLevel="0" collapsed="false">
      <c r="A5" s="13" t="s">
        <v>30</v>
      </c>
      <c r="B5" s="13" t="s">
        <v>31</v>
      </c>
      <c r="C5" s="13" t="s">
        <v>32</v>
      </c>
      <c r="D5" s="13" t="s">
        <v>33</v>
      </c>
      <c r="E5" s="13" t="s">
        <v>34</v>
      </c>
      <c r="F5" s="13" t="s">
        <v>35</v>
      </c>
      <c r="G5" s="13" t="s">
        <v>36</v>
      </c>
      <c r="H5" s="13" t="s">
        <v>37</v>
      </c>
      <c r="I5" s="13" t="s">
        <v>38</v>
      </c>
      <c r="J5" s="13" t="s">
        <v>39</v>
      </c>
      <c r="K5" s="13" t="s">
        <v>40</v>
      </c>
      <c r="L5" s="13" t="s">
        <v>41</v>
      </c>
    </row>
    <row r="6" customFormat="false" ht="15" hidden="false" customHeight="false" outlineLevel="0" collapsed="false">
      <c r="A6" s="14" t="s">
        <v>42</v>
      </c>
      <c r="B6" s="15" t="n">
        <v>300</v>
      </c>
      <c r="C6" s="15" t="n">
        <v>0</v>
      </c>
      <c r="D6" s="15" t="n">
        <v>0</v>
      </c>
      <c r="E6" s="15" t="n">
        <v>50</v>
      </c>
      <c r="F6" s="15" t="n">
        <v>6</v>
      </c>
      <c r="G6" s="15" t="n">
        <v>45</v>
      </c>
      <c r="H6" s="15" t="n">
        <v>0</v>
      </c>
      <c r="I6" s="15" t="n">
        <v>0</v>
      </c>
      <c r="J6" s="16" t="n">
        <f aca="false">B6+C6+D6+E6-F6-G6-H6-I6</f>
        <v>299</v>
      </c>
      <c r="K6" s="15" t="n">
        <v>299</v>
      </c>
      <c r="L6" s="17" t="n">
        <f aca="false">IF(K6="","",K6-J6)</f>
        <v>0</v>
      </c>
    </row>
    <row r="7" customFormat="false" ht="15" hidden="false" customHeight="false" outlineLevel="0" collapsed="false">
      <c r="A7" s="14" t="s">
        <v>43</v>
      </c>
      <c r="B7" s="15" t="n">
        <v>110</v>
      </c>
      <c r="C7" s="15" t="n">
        <v>0</v>
      </c>
      <c r="D7" s="15" t="n">
        <v>0</v>
      </c>
      <c r="E7" s="15" t="n">
        <v>120</v>
      </c>
      <c r="F7" s="15" t="n">
        <v>2</v>
      </c>
      <c r="G7" s="15" t="n">
        <v>60</v>
      </c>
      <c r="H7" s="15" t="n">
        <v>1</v>
      </c>
      <c r="I7" s="15" t="n">
        <v>50</v>
      </c>
      <c r="J7" s="16" t="n">
        <f aca="false">B7+C7+D7+E7-F7-G7-H7-I7</f>
        <v>117</v>
      </c>
      <c r="K7" s="15" t="n">
        <v>117</v>
      </c>
      <c r="L7" s="17" t="n">
        <f aca="false">IF(K7="","",K7-J7)</f>
        <v>0</v>
      </c>
    </row>
    <row r="8" customFormat="false" ht="15" hidden="false" customHeight="false" outlineLevel="0" collapsed="false">
      <c r="A8" s="14" t="s">
        <v>44</v>
      </c>
      <c r="B8" s="15" t="n">
        <v>120</v>
      </c>
      <c r="C8" s="15" t="n">
        <v>0</v>
      </c>
      <c r="D8" s="15" t="n">
        <v>0</v>
      </c>
      <c r="E8" s="15" t="n">
        <v>135</v>
      </c>
      <c r="F8" s="15" t="n">
        <v>2</v>
      </c>
      <c r="G8" s="15" t="n">
        <v>118</v>
      </c>
      <c r="H8" s="15" t="n">
        <v>1</v>
      </c>
      <c r="I8" s="15" t="n">
        <v>0</v>
      </c>
      <c r="J8" s="16" t="n">
        <f aca="false">B8+C8+D8+E8-F8-G8-H8-I8</f>
        <v>134</v>
      </c>
      <c r="K8" s="15" t="n">
        <v>133</v>
      </c>
      <c r="L8" s="17" t="n">
        <f aca="false">IF(K8="","",K8-J8)</f>
        <v>-1</v>
      </c>
    </row>
    <row r="9" customFormat="false" ht="15" hidden="false" customHeight="false" outlineLevel="0" collapsed="false">
      <c r="A9" s="14" t="s">
        <v>45</v>
      </c>
      <c r="B9" s="15" t="n">
        <v>12</v>
      </c>
      <c r="C9" s="15" t="n">
        <v>0</v>
      </c>
      <c r="D9" s="15" t="n">
        <v>3</v>
      </c>
      <c r="E9" s="15" t="n">
        <v>0</v>
      </c>
      <c r="F9" s="15" t="n">
        <v>0</v>
      </c>
      <c r="G9" s="15" t="n">
        <v>3</v>
      </c>
      <c r="H9" s="15" t="n">
        <v>0</v>
      </c>
      <c r="I9" s="15" t="n">
        <v>0</v>
      </c>
      <c r="J9" s="16" t="n">
        <f aca="false">B9+C9+D9+E9-F9-G9-H9-I9</f>
        <v>12</v>
      </c>
      <c r="K9" s="15" t="n">
        <v>12</v>
      </c>
      <c r="L9" s="17" t="n">
        <f aca="false">IF(K9="","",K9-J9)</f>
        <v>0</v>
      </c>
    </row>
    <row r="10" customFormat="false" ht="15" hidden="false" customHeight="false" outlineLevel="0" collapsed="false">
      <c r="A10" s="14" t="s">
        <v>46</v>
      </c>
      <c r="B10" s="15" t="n">
        <v>255</v>
      </c>
      <c r="C10" s="15" t="n">
        <v>260</v>
      </c>
      <c r="D10" s="15" t="n">
        <v>0</v>
      </c>
      <c r="E10" s="15" t="n">
        <v>0</v>
      </c>
      <c r="F10" s="15" t="n">
        <v>8</v>
      </c>
      <c r="G10" s="15" t="n">
        <v>0</v>
      </c>
      <c r="H10" s="15" t="n">
        <v>0</v>
      </c>
      <c r="I10" s="15" t="n">
        <v>255</v>
      </c>
      <c r="J10" s="16" t="n">
        <f aca="false">B10+C10+D10+E10-F10-G10-H10-I10</f>
        <v>252</v>
      </c>
      <c r="K10" s="15" t="n">
        <v>252</v>
      </c>
      <c r="L10" s="17" t="n">
        <f aca="false">IF(K10="","",K10-J10)</f>
        <v>0</v>
      </c>
    </row>
    <row r="11" customFormat="false" ht="15" hidden="false" customHeight="false" outlineLevel="0" collapsed="false">
      <c r="A11" s="18" t="s">
        <v>47</v>
      </c>
      <c r="B11" s="19" t="n">
        <f aca="false">SUM(B6:B10)</f>
        <v>797</v>
      </c>
      <c r="C11" s="19" t="n">
        <f aca="false">SUM(C6:C10)</f>
        <v>260</v>
      </c>
      <c r="D11" s="19" t="n">
        <f aca="false">SUM(D6:D10)</f>
        <v>3</v>
      </c>
      <c r="E11" s="19" t="n">
        <f aca="false">SUM(E6:E10)</f>
        <v>305</v>
      </c>
      <c r="F11" s="19" t="n">
        <f aca="false">SUM(F6:F10)</f>
        <v>18</v>
      </c>
      <c r="G11" s="19" t="n">
        <f aca="false">SUM(G6:G10)</f>
        <v>226</v>
      </c>
      <c r="H11" s="19" t="n">
        <f aca="false">SUM(H6:H10)</f>
        <v>2</v>
      </c>
      <c r="I11" s="19" t="n">
        <f aca="false">SUM(I6:I10)</f>
        <v>305</v>
      </c>
      <c r="J11" s="19" t="n">
        <f aca="false">SUM(J6:J10)</f>
        <v>814</v>
      </c>
      <c r="K11" s="19" t="n">
        <f aca="false">SUM(K6:K10)</f>
        <v>813</v>
      </c>
      <c r="L11" s="19" t="n">
        <f aca="false">SUM(L6:L10)</f>
        <v>-1</v>
      </c>
    </row>
    <row r="13" customFormat="false" ht="15" hidden="false" customHeight="false" outlineLevel="0" collapsed="false">
      <c r="A13" s="11" t="s">
        <v>48</v>
      </c>
      <c r="E13" s="20" t="n">
        <f aca="false">E11-I11</f>
        <v>0</v>
      </c>
      <c r="F13" s="11" t="str">
        <f aca="false">IF(E13=0,"OK","Check transfers")</f>
        <v>OK</v>
      </c>
    </row>
    <row r="14" customFormat="false" ht="15" hidden="false" customHeight="false" outlineLevel="0" collapsed="false">
      <c r="A14" s="11" t="s">
        <v>49</v>
      </c>
      <c r="E14" s="20" t="n">
        <f aca="false">SUM(L6:L10)</f>
        <v>-1</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2" min="2" style="0" width="13"/>
  </cols>
  <sheetData>
    <row r="1" customFormat="false" ht="17.35" hidden="false" customHeight="false" outlineLevel="0" collapsed="false">
      <c r="A1" s="10" t="s">
        <v>50</v>
      </c>
    </row>
    <row r="2" customFormat="false" ht="15" hidden="false" customHeight="false" outlineLevel="0" collapsed="false">
      <c r="A2" s="11" t="s">
        <v>28</v>
      </c>
      <c r="C2" s="12" t="n">
        <v>2026</v>
      </c>
    </row>
    <row r="3" customFormat="false" ht="15" hidden="false" customHeight="false" outlineLevel="0" collapsed="false">
      <c r="A3" s="3" t="s">
        <v>29</v>
      </c>
    </row>
    <row r="5" customFormat="false" ht="31.5" hidden="false" customHeight="true" outlineLevel="0" collapsed="false">
      <c r="A5" s="13" t="s">
        <v>30</v>
      </c>
      <c r="B5" s="13" t="s">
        <v>31</v>
      </c>
      <c r="C5" s="13" t="s">
        <v>32</v>
      </c>
      <c r="D5" s="13" t="s">
        <v>33</v>
      </c>
      <c r="E5" s="13" t="s">
        <v>34</v>
      </c>
      <c r="F5" s="13" t="s">
        <v>35</v>
      </c>
      <c r="G5" s="13" t="s">
        <v>36</v>
      </c>
      <c r="H5" s="13" t="s">
        <v>37</v>
      </c>
      <c r="I5" s="13" t="s">
        <v>38</v>
      </c>
      <c r="J5" s="13" t="s">
        <v>39</v>
      </c>
      <c r="K5" s="13" t="s">
        <v>40</v>
      </c>
      <c r="L5" s="13" t="s">
        <v>41</v>
      </c>
    </row>
    <row r="6" customFormat="false" ht="15" hidden="false" customHeight="false" outlineLevel="0" collapsed="false">
      <c r="A6" s="14" t="s">
        <v>51</v>
      </c>
      <c r="B6" s="15" t="n">
        <v>1000</v>
      </c>
      <c r="C6" s="15" t="n">
        <v>0</v>
      </c>
      <c r="D6" s="15" t="n">
        <v>0</v>
      </c>
      <c r="E6" s="15" t="n">
        <v>250</v>
      </c>
      <c r="F6" s="15" t="n">
        <v>20</v>
      </c>
      <c r="G6" s="15" t="n">
        <v>230</v>
      </c>
      <c r="H6" s="15" t="n">
        <v>0</v>
      </c>
      <c r="I6" s="15" t="n">
        <v>0</v>
      </c>
      <c r="J6" s="16" t="n">
        <f aca="false">B6+C6+D6+E6-F6-G6-H6-I6</f>
        <v>1000</v>
      </c>
      <c r="K6" s="15" t="n">
        <v>998</v>
      </c>
      <c r="L6" s="17" t="n">
        <f aca="false">IF(K6="","",K6-J6)</f>
        <v>-2</v>
      </c>
    </row>
    <row r="7" customFormat="false" ht="15" hidden="false" customHeight="false" outlineLevel="0" collapsed="false">
      <c r="A7" s="14" t="s">
        <v>52</v>
      </c>
      <c r="B7" s="15" t="n">
        <v>50</v>
      </c>
      <c r="C7" s="15" t="n">
        <v>0</v>
      </c>
      <c r="D7" s="15" t="n">
        <v>0</v>
      </c>
      <c r="E7" s="15" t="n">
        <v>15</v>
      </c>
      <c r="F7" s="15" t="n">
        <v>1</v>
      </c>
      <c r="G7" s="15" t="n">
        <v>0</v>
      </c>
      <c r="H7" s="15" t="n">
        <v>12</v>
      </c>
      <c r="I7" s="15" t="n">
        <v>0</v>
      </c>
      <c r="J7" s="16" t="n">
        <f aca="false">B7+C7+D7+E7-F7-G7-H7-I7</f>
        <v>52</v>
      </c>
      <c r="K7" s="15" t="n">
        <v>52</v>
      </c>
      <c r="L7" s="17" t="n">
        <f aca="false">IF(K7="","",K7-J7)</f>
        <v>0</v>
      </c>
    </row>
    <row r="8" customFormat="false" ht="15" hidden="false" customHeight="false" outlineLevel="0" collapsed="false">
      <c r="A8" s="14" t="s">
        <v>53</v>
      </c>
      <c r="B8" s="15" t="n">
        <v>12</v>
      </c>
      <c r="C8" s="15" t="n">
        <v>0</v>
      </c>
      <c r="D8" s="15" t="n">
        <v>5</v>
      </c>
      <c r="E8" s="15" t="n">
        <v>0</v>
      </c>
      <c r="F8" s="15" t="n">
        <v>1</v>
      </c>
      <c r="G8" s="15" t="n">
        <v>4</v>
      </c>
      <c r="H8" s="15" t="n">
        <v>0</v>
      </c>
      <c r="I8" s="15" t="n">
        <v>0</v>
      </c>
      <c r="J8" s="16" t="n">
        <f aca="false">B8+C8+D8+E8-F8-G8-H8-I8</f>
        <v>12</v>
      </c>
      <c r="K8" s="15" t="n">
        <v>12</v>
      </c>
      <c r="L8" s="17" t="n">
        <f aca="false">IF(K8="","",K8-J8)</f>
        <v>0</v>
      </c>
    </row>
    <row r="9" customFormat="false" ht="15" hidden="false" customHeight="false" outlineLevel="0" collapsed="false">
      <c r="A9" s="14" t="s">
        <v>54</v>
      </c>
      <c r="B9" s="15" t="n">
        <v>280</v>
      </c>
      <c r="C9" s="15" t="n">
        <v>1200</v>
      </c>
      <c r="D9" s="15" t="n">
        <v>0</v>
      </c>
      <c r="E9" s="15" t="n">
        <v>0</v>
      </c>
      <c r="F9" s="15" t="n">
        <v>26</v>
      </c>
      <c r="G9" s="15" t="n">
        <v>1150</v>
      </c>
      <c r="H9" s="15" t="n">
        <v>0</v>
      </c>
      <c r="I9" s="15" t="n">
        <v>280</v>
      </c>
      <c r="J9" s="16" t="n">
        <f aca="false">B9+C9+D9+E9-F9-G9-H9-I9</f>
        <v>24</v>
      </c>
      <c r="K9" s="15" t="n">
        <v>24</v>
      </c>
      <c r="L9" s="17" t="n">
        <f aca="false">IF(K9="","",K9-J9)</f>
        <v>0</v>
      </c>
    </row>
    <row r="10" customFormat="false" ht="15" hidden="false" customHeight="false" outlineLevel="0" collapsed="false">
      <c r="A10" s="14" t="s">
        <v>55</v>
      </c>
      <c r="B10" s="15" t="n">
        <v>260</v>
      </c>
      <c r="C10" s="15" t="n">
        <v>0</v>
      </c>
      <c r="D10" s="15" t="n">
        <v>0</v>
      </c>
      <c r="E10" s="15" t="n">
        <v>265</v>
      </c>
      <c r="F10" s="15" t="n">
        <v>5</v>
      </c>
      <c r="G10" s="15" t="n">
        <v>10</v>
      </c>
      <c r="H10" s="15" t="n">
        <v>0</v>
      </c>
      <c r="I10" s="15" t="n">
        <v>250</v>
      </c>
      <c r="J10" s="16" t="n">
        <f aca="false">B10+C10+D10+E10-F10-G10-H10-I10</f>
        <v>260</v>
      </c>
      <c r="K10" s="15" t="n">
        <v>260</v>
      </c>
      <c r="L10" s="17" t="n">
        <f aca="false">IF(K10="","",K10-J10)</f>
        <v>0</v>
      </c>
    </row>
    <row r="11" customFormat="false" ht="15" hidden="false" customHeight="false" outlineLevel="0" collapsed="false">
      <c r="A11" s="18" t="s">
        <v>47</v>
      </c>
      <c r="B11" s="19" t="n">
        <f aca="false">SUM(B6:B10)</f>
        <v>1602</v>
      </c>
      <c r="C11" s="19" t="n">
        <f aca="false">SUM(C6:C10)</f>
        <v>1200</v>
      </c>
      <c r="D11" s="19" t="n">
        <f aca="false">SUM(D6:D10)</f>
        <v>5</v>
      </c>
      <c r="E11" s="19" t="n">
        <f aca="false">SUM(E6:E10)</f>
        <v>530</v>
      </c>
      <c r="F11" s="19" t="n">
        <f aca="false">SUM(F6:F10)</f>
        <v>53</v>
      </c>
      <c r="G11" s="19" t="n">
        <f aca="false">SUM(G6:G10)</f>
        <v>1394</v>
      </c>
      <c r="H11" s="19" t="n">
        <f aca="false">SUM(H6:H10)</f>
        <v>12</v>
      </c>
      <c r="I11" s="19" t="n">
        <f aca="false">SUM(I6:I10)</f>
        <v>530</v>
      </c>
      <c r="J11" s="19" t="n">
        <f aca="false">SUM(J6:J10)</f>
        <v>1348</v>
      </c>
      <c r="K11" s="19" t="n">
        <f aca="false">SUM(K6:K10)</f>
        <v>1346</v>
      </c>
      <c r="L11" s="19" t="n">
        <f aca="false">SUM(L6:L10)</f>
        <v>-2</v>
      </c>
    </row>
    <row r="13" customFormat="false" ht="15" hidden="false" customHeight="false" outlineLevel="0" collapsed="false">
      <c r="A13" s="11" t="s">
        <v>48</v>
      </c>
      <c r="E13" s="20" t="n">
        <f aca="false">E11-I11</f>
        <v>0</v>
      </c>
      <c r="F13" s="11" t="str">
        <f aca="false">IF(E13=0,"OK","Check transfers")</f>
        <v>OK</v>
      </c>
    </row>
    <row r="14" customFormat="false" ht="15" hidden="false" customHeight="false" outlineLevel="0" collapsed="false">
      <c r="A14" s="11" t="s">
        <v>49</v>
      </c>
      <c r="E14" s="20" t="n">
        <f aca="false">SUM(L6:L10)</f>
        <v>-2</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8" min="2" style="0" width="13"/>
    <col collapsed="false" customWidth="true" hidden="false" outlineLevel="0" max="9" min="9" style="0" width="30"/>
  </cols>
  <sheetData>
    <row r="1" customFormat="false" ht="17.35" hidden="false" customHeight="false" outlineLevel="0" collapsed="false">
      <c r="A1" s="10" t="s">
        <v>56</v>
      </c>
    </row>
    <row r="2" customFormat="false" ht="15" hidden="false" customHeight="false" outlineLevel="0" collapsed="false">
      <c r="A2" s="11" t="s">
        <v>28</v>
      </c>
      <c r="C2" s="12" t="n">
        <v>2026</v>
      </c>
    </row>
    <row r="3" customFormat="false" ht="15" hidden="false" customHeight="false" outlineLevel="0" collapsed="false">
      <c r="A3" s="3" t="s">
        <v>29</v>
      </c>
    </row>
    <row r="5" customFormat="false" ht="31.5" hidden="false" customHeight="true" outlineLevel="0" collapsed="false">
      <c r="A5" s="13" t="s">
        <v>30</v>
      </c>
      <c r="B5" s="13" t="s">
        <v>57</v>
      </c>
      <c r="C5" s="13" t="s">
        <v>58</v>
      </c>
      <c r="D5" s="13" t="s">
        <v>59</v>
      </c>
      <c r="E5" s="13" t="s">
        <v>35</v>
      </c>
      <c r="F5" s="13" t="s">
        <v>60</v>
      </c>
      <c r="G5" s="13" t="s">
        <v>61</v>
      </c>
      <c r="H5" s="13" t="s">
        <v>62</v>
      </c>
    </row>
    <row r="6" customFormat="false" ht="15" hidden="false" customHeight="false" outlineLevel="0" collapsed="false">
      <c r="A6" s="14" t="s">
        <v>63</v>
      </c>
      <c r="B6" s="15" t="n">
        <v>200</v>
      </c>
      <c r="C6" s="15" t="n">
        <v>0</v>
      </c>
      <c r="D6" s="15" t="n">
        <v>85</v>
      </c>
      <c r="E6" s="15" t="n">
        <v>8</v>
      </c>
      <c r="F6" s="15" t="n">
        <v>80</v>
      </c>
      <c r="G6" s="15" t="n">
        <v>0</v>
      </c>
      <c r="H6" s="16" t="n">
        <f aca="false">B6+C6+D6-E6-F6-G6</f>
        <v>197</v>
      </c>
    </row>
    <row r="7" customFormat="false" ht="15" hidden="false" customHeight="false" outlineLevel="0" collapsed="false">
      <c r="A7" s="14" t="s">
        <v>64</v>
      </c>
      <c r="B7" s="15" t="n">
        <v>30</v>
      </c>
      <c r="C7" s="15" t="n">
        <v>5</v>
      </c>
      <c r="D7" s="15" t="n">
        <v>90</v>
      </c>
      <c r="E7" s="15" t="n">
        <v>2</v>
      </c>
      <c r="F7" s="15" t="n">
        <v>3</v>
      </c>
      <c r="G7" s="15" t="n">
        <v>85</v>
      </c>
      <c r="H7" s="16" t="n">
        <f aca="false">B7+C7+D7-E7-F7-G7</f>
        <v>35</v>
      </c>
    </row>
    <row r="8" customFormat="false" ht="15" hidden="false" customHeight="false" outlineLevel="0" collapsed="false">
      <c r="A8" s="14" t="s">
        <v>65</v>
      </c>
      <c r="B8" s="15" t="n">
        <v>4</v>
      </c>
      <c r="C8" s="15" t="n">
        <v>2</v>
      </c>
      <c r="D8" s="15" t="n">
        <v>0</v>
      </c>
      <c r="E8" s="15" t="n">
        <v>0</v>
      </c>
      <c r="F8" s="15" t="n">
        <v>2</v>
      </c>
      <c r="G8" s="15" t="n">
        <v>0</v>
      </c>
      <c r="H8" s="16" t="n">
        <f aca="false">B8+C8+D8-E8-F8-G8</f>
        <v>4</v>
      </c>
    </row>
    <row r="9" customFormat="false" ht="15" hidden="false" customHeight="false" outlineLevel="0" collapsed="false">
      <c r="A9" s="14" t="s">
        <v>66</v>
      </c>
      <c r="B9" s="15" t="n">
        <v>200</v>
      </c>
      <c r="C9" s="15" t="n">
        <v>5100</v>
      </c>
      <c r="D9" s="15" t="n">
        <v>0</v>
      </c>
      <c r="E9" s="15" t="n">
        <v>510</v>
      </c>
      <c r="F9" s="15" t="n">
        <v>0</v>
      </c>
      <c r="G9" s="15" t="n">
        <v>4600</v>
      </c>
      <c r="H9" s="16" t="n">
        <f aca="false">B9+C9+D9-E9-F9-G9</f>
        <v>190</v>
      </c>
    </row>
    <row r="10" customFormat="false" ht="15" hidden="false" customHeight="false" outlineLevel="0" collapsed="false">
      <c r="A10" s="14" t="s">
        <v>67</v>
      </c>
      <c r="B10" s="15" t="n">
        <v>600</v>
      </c>
      <c r="C10" s="15" t="n">
        <v>0</v>
      </c>
      <c r="D10" s="15" t="n">
        <v>4600</v>
      </c>
      <c r="E10" s="15" t="n">
        <v>140</v>
      </c>
      <c r="F10" s="15" t="n">
        <v>0</v>
      </c>
      <c r="G10" s="15" t="n">
        <v>4460</v>
      </c>
      <c r="H10" s="16" t="n">
        <f aca="false">B10+C10+D10-E10-F10-G10</f>
        <v>600</v>
      </c>
    </row>
    <row r="11" customFormat="false" ht="15" hidden="false" customHeight="false" outlineLevel="0" collapsed="false">
      <c r="A11" s="14" t="s">
        <v>68</v>
      </c>
      <c r="B11" s="15" t="n">
        <v>1000</v>
      </c>
      <c r="C11" s="15" t="n">
        <v>0</v>
      </c>
      <c r="D11" s="15" t="n">
        <v>4460</v>
      </c>
      <c r="E11" s="15" t="n">
        <v>90</v>
      </c>
      <c r="F11" s="15" t="n">
        <v>0</v>
      </c>
      <c r="G11" s="15" t="n">
        <v>4370</v>
      </c>
      <c r="H11" s="16" t="n">
        <f aca="false">B11+C11+D11-E11-F11-G11</f>
        <v>1000</v>
      </c>
    </row>
    <row r="12" customFormat="false" ht="15" hidden="false" customHeight="false" outlineLevel="0" collapsed="false">
      <c r="A12" s="14" t="s">
        <v>69</v>
      </c>
      <c r="B12" s="15" t="n">
        <v>1100</v>
      </c>
      <c r="C12" s="15" t="n">
        <v>0</v>
      </c>
      <c r="D12" s="15" t="n">
        <v>4370</v>
      </c>
      <c r="E12" s="15" t="n">
        <v>50</v>
      </c>
      <c r="F12" s="15" t="n">
        <v>4200</v>
      </c>
      <c r="G12" s="15" t="n">
        <v>90</v>
      </c>
      <c r="H12" s="16" t="n">
        <f aca="false">B12+C12+D12-E12-F12-G12</f>
        <v>1130</v>
      </c>
    </row>
    <row r="13" customFormat="false" ht="15" hidden="false" customHeight="false" outlineLevel="0" collapsed="false">
      <c r="A13" s="18" t="s">
        <v>47</v>
      </c>
      <c r="B13" s="19" t="n">
        <f aca="false">SUM(B6:B12)</f>
        <v>3134</v>
      </c>
      <c r="C13" s="19" t="n">
        <f aca="false">SUM(C6:C12)</f>
        <v>5107</v>
      </c>
      <c r="D13" s="19" t="n">
        <f aca="false">SUM(D6:D12)</f>
        <v>13605</v>
      </c>
      <c r="E13" s="19" t="n">
        <f aca="false">SUM(E6:E12)</f>
        <v>800</v>
      </c>
      <c r="F13" s="19" t="n">
        <f aca="false">SUM(F6:F12)</f>
        <v>4285</v>
      </c>
      <c r="G13" s="19" t="n">
        <f aca="false">SUM(G6:G12)</f>
        <v>13605</v>
      </c>
      <c r="H13" s="19" t="n">
        <f aca="false">SUM(H6:H12)</f>
        <v>3156</v>
      </c>
    </row>
    <row r="14" customFormat="false" ht="15" hidden="false" customHeight="false" outlineLevel="0" collapsed="false">
      <c r="A14" s="11" t="s">
        <v>70</v>
      </c>
      <c r="D14" s="20" t="n">
        <f aca="false">D13-G13</f>
        <v>0</v>
      </c>
      <c r="E14" s="11" t="str">
        <f aca="false">IF(D14=0,"OK","Check moves")</f>
        <v>OK</v>
      </c>
    </row>
    <row r="16" customFormat="false" ht="19.5" hidden="false" customHeight="true" outlineLevel="0" collapsed="false">
      <c r="A16" s="21" t="s">
        <v>71</v>
      </c>
      <c r="B16" s="13" t="s">
        <v>72</v>
      </c>
      <c r="C16" s="13" t="s">
        <v>73</v>
      </c>
    </row>
    <row r="17" customFormat="false" ht="15" hidden="false" customHeight="false" outlineLevel="0" collapsed="false">
      <c r="A17" s="22" t="s">
        <v>74</v>
      </c>
      <c r="B17" s="15" t="n">
        <v>365</v>
      </c>
      <c r="C17" s="3" t="s">
        <v>75</v>
      </c>
    </row>
    <row r="18" customFormat="false" ht="15" hidden="false" customHeight="false" outlineLevel="0" collapsed="false">
      <c r="A18" s="22" t="s">
        <v>76</v>
      </c>
      <c r="B18" s="23" t="n">
        <f aca="false">(B6+H6)/2</f>
        <v>198.5</v>
      </c>
      <c r="C18" s="3" t="s">
        <v>77</v>
      </c>
    </row>
    <row r="19" customFormat="false" ht="15" hidden="false" customHeight="false" outlineLevel="0" collapsed="false">
      <c r="A19" s="22" t="s">
        <v>78</v>
      </c>
      <c r="B19" s="24" t="n">
        <f aca="false">G9</f>
        <v>4600</v>
      </c>
      <c r="C19" s="3" t="s">
        <v>79</v>
      </c>
    </row>
    <row r="20" customFormat="false" ht="15" hidden="false" customHeight="false" outlineLevel="0" collapsed="false">
      <c r="A20" s="22" t="s">
        <v>80</v>
      </c>
      <c r="B20" s="24" t="n">
        <f aca="false">F10+F11+F12</f>
        <v>4200</v>
      </c>
      <c r="C20" s="3" t="s">
        <v>79</v>
      </c>
    </row>
    <row r="21" customFormat="false" ht="15" hidden="false" customHeight="false" outlineLevel="0" collapsed="false">
      <c r="A21" s="11" t="s">
        <v>81</v>
      </c>
      <c r="B21" s="25" t="n">
        <f aca="false">IF(OR(B18=0,B17=0),0,B19/B18*365/B17)</f>
        <v>23.1738035264484</v>
      </c>
      <c r="C21" s="3" t="s">
        <v>82</v>
      </c>
    </row>
    <row r="22" customFormat="false" ht="15" hidden="false" customHeight="false" outlineLevel="0" collapsed="false">
      <c r="A22" s="11" t="s">
        <v>83</v>
      </c>
      <c r="B22" s="25" t="n">
        <f aca="false">IF(OR(B18=0,B17=0),0,B20/B18*365/B17)</f>
        <v>21.1586901763224</v>
      </c>
      <c r="C22" s="3" t="s">
        <v>82</v>
      </c>
    </row>
    <row r="23" customFormat="false" ht="15" hidden="false" customHeight="false" outlineLevel="0" collapsed="false">
      <c r="A23" s="22" t="s">
        <v>84</v>
      </c>
      <c r="B23" s="26" t="n">
        <f aca="false">IF(C9=0,0,E9/C9)</f>
        <v>0.1</v>
      </c>
    </row>
    <row r="24" customFormat="false" ht="15" hidden="false" customHeight="false" outlineLevel="0" collapsed="false">
      <c r="A24" s="22" t="s">
        <v>85</v>
      </c>
      <c r="B24" s="26" t="n">
        <f aca="false">IF(B19=0,0,(E10+E11+E12)/B19)</f>
        <v>0.0608695652173913</v>
      </c>
    </row>
    <row r="25" customFormat="false" ht="15" hidden="false" customHeight="false" outlineLevel="0" collapsed="false">
      <c r="A25" s="22" t="s">
        <v>86</v>
      </c>
      <c r="B25" s="26" t="n">
        <f aca="false">IF(B18=0,0,D6/B18)</f>
        <v>0.428211586901763</v>
      </c>
    </row>
  </sheetData>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2026-10-25T20:40:18Z</dcterms:created>
  <dc:creator>openpyxl</dc:creator>
  <dc:description/>
  <dc:language>en-US</dc:language>
  <cp:lastModifiedBy/>
  <dcterms:modified xsi:type="dcterms:W3CDTF">2026-10-25T20:40:18Z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